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Mueller\AppData\Roaming\iManage\Work\Recent\060310-2025_001_06 Stadt Aachen - EU Förderprojekt zu nachhaltigen Vergaben\"/>
    </mc:Choice>
  </mc:AlternateContent>
  <xr:revisionPtr revIDLastSave="0" documentId="8_{3391D195-78C8-495F-8FBC-5E719E3AD45C}" xr6:coauthVersionLast="47" xr6:coauthVersionMax="47" xr10:uidLastSave="{00000000-0000-0000-0000-000000000000}"/>
  <bookViews>
    <workbookView xWindow="-120" yWindow="-120" windowWidth="29040" windowHeight="15720" firstSheet="3" activeTab="8" xr2:uid="{00000000-000D-0000-FFFF-FFFF00000000}"/>
  </bookViews>
  <sheets>
    <sheet name="Start" sheetId="1" r:id="rId1"/>
    <sheet name="1_Allgemeine Angaben" sheetId="2" r:id="rId2"/>
    <sheet name="2_Negativliste" sheetId="3" r:id="rId3"/>
    <sheet name="3_ModulA_Bedarf" sheetId="4" r:id="rId4"/>
    <sheet name="4_ModulB_Klima" sheetId="5" r:id="rId5"/>
    <sheet name="5_ModulC_LCC_CO2" sheetId="6" r:id="rId6"/>
    <sheet name="6_ModulD_Abwägung" sheetId="7" r:id="rId7"/>
    <sheet name="7_ModulE_Freigaben" sheetId="8" r:id="rId8"/>
    <sheet name="8_Zusammenfassung_FB60" sheetId="9" r:id="rId9"/>
    <sheet name="Konfig_Stufen" sheetId="10" r:id="rId10"/>
    <sheet name="Konfig_LCC" sheetId="11" r:id="rId11"/>
    <sheet name="Konfig_Auswahllisten" sheetId="12" r:id="rId12"/>
    <sheet name="Konfig_Fragen" sheetId="13" r:id="rId13"/>
    <sheet name="Konfig_Fachbereiche" sheetId="14" r:id="rId14"/>
  </sheets>
  <definedNames>
    <definedName name="Anhebung_Ablehnung_Begruendung">'1_Allgemeine Angaben'!$C$37</definedName>
    <definedName name="Anhebung_Bestaetigt">'1_Allgemeine Angaben'!$C$36</definedName>
    <definedName name="Anhebungsvorschlag">'1_Allgemeine Angaben'!$C$35</definedName>
    <definedName name="Ans_A1">'3_ModulA_Bedarf'!$D$9</definedName>
    <definedName name="Ans_A10">'3_ModulA_Bedarf'!$D$20</definedName>
    <definedName name="Ans_A11">'3_ModulA_Bedarf'!$D$21</definedName>
    <definedName name="Ans_A12">'3_ModulA_Bedarf'!$D$22</definedName>
    <definedName name="Ans_A13">'3_ModulA_Bedarf'!$D$25</definedName>
    <definedName name="Ans_A14">'3_ModulA_Bedarf'!$D$26</definedName>
    <definedName name="Ans_A15">'3_ModulA_Bedarf'!$D$27</definedName>
    <definedName name="Ans_A16">'3_ModulA_Bedarf'!$D$28</definedName>
    <definedName name="Ans_A17">'3_ModulA_Bedarf'!$D$29</definedName>
    <definedName name="Ans_A2">'3_ModulA_Bedarf'!$D$10</definedName>
    <definedName name="Ans_A3">'3_ModulA_Bedarf'!$D$11</definedName>
    <definedName name="Ans_A4">'3_ModulA_Bedarf'!$D$12</definedName>
    <definedName name="Ans_A5">'3_ModulA_Bedarf'!$D$13</definedName>
    <definedName name="Ans_A6">'3_ModulA_Bedarf'!$D$14</definedName>
    <definedName name="Ans_A7">'3_ModulA_Bedarf'!$D$18</definedName>
    <definedName name="Ans_A9">'3_ModulA_Bedarf'!$D$19</definedName>
    <definedName name="Ans_B10">'4_ModulB_Klima'!$D$15</definedName>
    <definedName name="Ans_B11">'4_ModulB_Klima'!$D$16</definedName>
    <definedName name="Ans_B12">'4_ModulB_Klima'!$D$17</definedName>
    <definedName name="Ans_B13">'4_ModulB_Klima'!$D$28</definedName>
    <definedName name="Ans_B14">'4_ModulB_Klima'!$D$29</definedName>
    <definedName name="Ans_B15">'4_ModulB_Klima'!$D$30</definedName>
    <definedName name="Ans_B16">'4_ModulB_Klima'!$D$31</definedName>
    <definedName name="Ans_B17">'4_ModulB_Klima'!$D$32</definedName>
    <definedName name="Ans_B18">'4_ModulB_Klima'!$D$33</definedName>
    <definedName name="Ans_B19">'4_ModulB_Klima'!$D$41</definedName>
    <definedName name="Ans_B20">'4_ModulB_Klima'!$D$42</definedName>
    <definedName name="Ans_B21">'4_ModulB_Klima'!$D$43</definedName>
    <definedName name="Ans_B22">'4_ModulB_Klima'!$D$44</definedName>
    <definedName name="Ans_B23">'4_ModulB_Klima'!$D$18</definedName>
    <definedName name="Ans_B24">'4_ModulB_Klima'!$D$19</definedName>
    <definedName name="Ans_B25">'4_ModulB_Klima'!$D$20</definedName>
    <definedName name="Ans_B26">'4_ModulB_Klima'!$D$21</definedName>
    <definedName name="Ans_B27">'4_ModulB_Klima'!$D$22</definedName>
    <definedName name="Ans_B28">'4_ModulB_Klima'!$D$23</definedName>
    <definedName name="Ans_B29">'4_ModulB_Klima'!$D$34</definedName>
    <definedName name="Ans_B30">'4_ModulB_Klima'!$D$35</definedName>
    <definedName name="Ans_B31">'4_ModulB_Klima'!$D$45</definedName>
    <definedName name="Ans_B32">'4_ModulB_Klima'!$D$24</definedName>
    <definedName name="Ans_B34">'4_ModulB_Klima'!$D$36</definedName>
    <definedName name="Ans_B35">'4_ModulB_Klima'!$D$37</definedName>
    <definedName name="Ans_B36">'4_ModulB_Klima'!$D$46</definedName>
    <definedName name="Ans_B4">'4_ModulB_Klima'!$D$9</definedName>
    <definedName name="Ans_B5">'4_ModulB_Klima'!$D$10</definedName>
    <definedName name="Ans_B6">'4_ModulB_Klima'!$D$11</definedName>
    <definedName name="Ans_B7">'4_ModulB_Klima'!$D$12</definedName>
    <definedName name="Ans_B8">'4_ModulB_Klima'!$D$13</definedName>
    <definedName name="Ans_B9">'4_ModulB_Klima'!$D$14</definedName>
    <definedName name="Ans_C_LCC_Tool">'5_ModulC_LCC_CO2'!$F$57</definedName>
    <definedName name="Ans_C1">'5_ModulC_LCC_CO2'!$F$12</definedName>
    <definedName name="Ans_C10">'5_ModulC_LCC_CO2'!$F$99</definedName>
    <definedName name="Ans_C11">'5_ModulC_LCC_CO2'!$F$100</definedName>
    <definedName name="Ans_C12">'5_ModulC_LCC_CO2'!$F$101</definedName>
    <definedName name="Ans_C13">'5_ModulC_LCC_CO2'!$F$102</definedName>
    <definedName name="Ans_C14">'5_ModulC_LCC_CO2'!$F$103</definedName>
    <definedName name="Ans_C15">'5_ModulC_LCC_CO2'!$F$104</definedName>
    <definedName name="Ans_C16">'5_ModulC_LCC_CO2'!$F$83</definedName>
    <definedName name="Ans_C17">'5_ModulC_LCC_CO2'!$F$84</definedName>
    <definedName name="Ans_C2">'5_ModulC_LCC_CO2'!$F$13</definedName>
    <definedName name="Ans_C3">'5_ModulC_LCC_CO2'!$F$14</definedName>
    <definedName name="Ans_C4">'5_ModulC_LCC_CO2'!$F$15</definedName>
    <definedName name="Ans_C5">'5_ModulC_LCC_CO2'!$F$16</definedName>
    <definedName name="Ans_C6">'5_ModulC_LCC_CO2'!$F$95</definedName>
    <definedName name="Ans_C7">'5_ModulC_LCC_CO2'!$F$96</definedName>
    <definedName name="Ans_C8">'5_ModulC_LCC_CO2'!$F$97</definedName>
    <definedName name="Ans_C9">'5_ModulC_LCC_CO2'!$F$98</definedName>
    <definedName name="Ans_D1">'6_ModulD_Abwägung'!$D$9</definedName>
    <definedName name="Ans_D2">'6_ModulD_Abwägung'!$D$10</definedName>
    <definedName name="Ans_D3">'6_ModulD_Abwägung'!$D$11</definedName>
    <definedName name="Ans_D4">'6_ModulD_Abwägung'!$D$12</definedName>
    <definedName name="Ans_D5">'6_ModulD_Abwägung'!$D$13</definedName>
    <definedName name="Ans_D6">'6_ModulD_Abwägung'!$D$14</definedName>
    <definedName name="Ans_D7">'6_ModulD_Abwägung'!$D$15</definedName>
    <definedName name="Ans_E1">'7_ModulE_Freigaben'!$D$16</definedName>
    <definedName name="Ans_E2">'7_ModulE_Freigaben'!$D$17</definedName>
    <definedName name="Ans_E3">'7_ModulE_Freigaben'!$D$18</definedName>
    <definedName name="Ans_E4">'7_ModulE_Freigaben'!$D$19</definedName>
    <definedName name="Basisstufe">'1_Allgemeine Angaben'!$C$33</definedName>
    <definedName name="BKI_Ergebnis_A">'5_ModulC_LCC_CO2'!$I$119</definedName>
    <definedName name="BKI_Ergebnis_B">'5_ModulC_LCC_CO2'!$J$119</definedName>
    <definedName name="BKI_Ergebnis_C">'5_ModulC_LCC_CO2'!$K$119</definedName>
    <definedName name="BKI_NRF">'5_ModulC_LCC_CO2'!$E$108</definedName>
    <definedName name="CO2_Kosten_A">'5_ModulC_LCC_CO2'!$F$82</definedName>
    <definedName name="CO2_Kosten_B">'5_ModulC_LCC_CO2'!$G$82</definedName>
    <definedName name="CO2_Kosten_C">'5_ModulC_LCC_CO2'!$H$82</definedName>
    <definedName name="CO2_Preis_2026">Konfig_Stufen!$B$11</definedName>
    <definedName name="Diskont_Default">Konfig_Stufen!$B$12</definedName>
    <definedName name="Effektive_Stufe">'1_Allgemeine Angaben'!$C$38</definedName>
    <definedName name="EU_Schwelle_Bau">Konfig_Stufen!$B$8</definedName>
    <definedName name="EU_Schwelle_LD">Konfig_Stufen!$B$5</definedName>
    <definedName name="EU_Schwelle_LD_Obere_Behoerde">Konfig_Stufen!$B$6</definedName>
    <definedName name="EU_Schwelle_Soziale_DL">Konfig_Stufen!$B$7</definedName>
    <definedName name="Kopf_K01">'1_Allgemeine Angaben'!$C$6</definedName>
    <definedName name="Kopf_K01a">'1_Allgemeine Angaben'!$C$7</definedName>
    <definedName name="Kopf_K02">'1_Allgemeine Angaben'!$C$8</definedName>
    <definedName name="Kopf_K03">'1_Allgemeine Angaben'!$C$9</definedName>
    <definedName name="Kopf_K04">'1_Allgemeine Angaben'!$C$10</definedName>
    <definedName name="Kopf_K05">'1_Allgemeine Angaben'!$C$11</definedName>
    <definedName name="Kopf_K06">'1_Allgemeine Angaben'!$C$12</definedName>
    <definedName name="Kopf_K11">'1_Allgemeine Angaben'!$C$19</definedName>
    <definedName name="Kopf_K12">'1_Allgemeine Angaben'!$C$13</definedName>
    <definedName name="Kopf_K13">'1_Allgemeine Angaben'!$C$14</definedName>
    <definedName name="Kopf_K14">'1_Allgemeine Angaben'!$C$15</definedName>
    <definedName name="Kopf_K15">'1_Allgemeine Angaben'!$C$16</definedName>
    <definedName name="Kopf_K16">'1_Allgemeine Angaben'!$C$17</definedName>
    <definedName name="Kopf_K17">'1_Allgemeine Angaben'!$C$18</definedName>
    <definedName name="Kopf_K18">'1_Allgemeine Angaben'!$C$20</definedName>
    <definedName name="Kopf_K19">'1_Allgemeine Angaben'!$C$21</definedName>
    <definedName name="Kopf_K20">'1_Allgemeine Angaben'!$C$22</definedName>
    <definedName name="LCC_Aktiv_A">'5_ModulC_LCC_CO2'!$I$61</definedName>
    <definedName name="LCC_Aktiv_B">'5_ModulC_LCC_CO2'!$J$61</definedName>
    <definedName name="LCC_Aktiv_C">'5_ModulC_LCC_CO2'!$K$61</definedName>
    <definedName name="LCC_Bau_A">'5_ModulC_LCC_CO2'!$I$43</definedName>
    <definedName name="LCC_Bau_B">'5_ModulC_LCC_CO2'!$J$43</definedName>
    <definedName name="LCC_Bau_C">'5_ModulC_LCC_CO2'!$K$43</definedName>
    <definedName name="LCC_EU_A">'5_ModulC_LCC_CO2'!$I$58</definedName>
    <definedName name="LCC_EU_B">'5_ModulC_LCC_CO2'!$J$58</definedName>
    <definedName name="LCC_EU_C">'5_ModulC_LCC_CO2'!$K$58</definedName>
    <definedName name="LCC_gA">'5_ModulC_LCC_CO2'!$H$21</definedName>
    <definedName name="LCC_gE">'5_ModulC_LCC_CO2'!$E$21</definedName>
    <definedName name="LCC_i">'5_ModulC_LCC_CO2'!$H$20</definedName>
    <definedName name="LCC_inkl_CO2_A">'5_ModulC_LCC_CO2'!$G$88</definedName>
    <definedName name="LCC_inkl_CO2_B">'5_ModulC_LCC_CO2'!$G$89</definedName>
    <definedName name="LCC_inkl_CO2_C">'5_ModulC_LCC_CO2'!$G$90</definedName>
    <definedName name="LCC_N">'5_ModulC_LCC_CO2'!$E$20</definedName>
    <definedName name="LCC_Preise_Tab">Konfig_LCC!$A$5:$B$12</definedName>
    <definedName name="LCC_Std_A">'5_ModulC_LCC_CO2'!$I$53</definedName>
    <definedName name="LCC_Std_B">'5_ModulC_LCC_CO2'!$J$53</definedName>
    <definedName name="LCC_Std_C">'5_ModulC_LCC_CO2'!$K$53</definedName>
    <definedName name="Liste_Auftragsarten">Konfig_Auswahllisten!$A$2:$A$6</definedName>
    <definedName name="Liste_EinschKlima">Konfig_Auswahllisten!$G$2:$G$4</definedName>
    <definedName name="Liste_Energieklasse">Konfig_Auswahllisten!$I$2:$I$12</definedName>
    <definedName name="Liste_Fachbereiche">Konfig_Fachbereiche!$G$3:$G$33</definedName>
    <definedName name="Liste_Foerdermittel">Konfig_Auswahllisten!$C$2:$C$4</definedName>
    <definedName name="Liste_Genehmigungsstand">Konfig_Auswahllisten!$B$2:$B$5</definedName>
    <definedName name="Liste_JaNein">Konfig_Auswahllisten!$E$2:$E$3</definedName>
    <definedName name="Liste_Klimarelevanz">Konfig_Auswahllisten!$D$2:$D$4</definedName>
    <definedName name="Liste_LCC_Methode">Konfig_Auswahllisten!$J$2:$J$5</definedName>
    <definedName name="Liste_NegListe_Antwort">Konfig_Auswahllisten!$F$2:$F$4</definedName>
    <definedName name="Liste_Vertiefungsind">Konfig_Auswahllisten!$H$2:$H$6</definedName>
    <definedName name="NegListe_Ausloesung">'2_Negativliste'!$D$32</definedName>
    <definedName name="NegListe_Global">'2_Negativliste'!$D$5</definedName>
    <definedName name="Preissteigerung_Allg_Def">Konfig_Stufen!$B$14</definedName>
    <definedName name="Preissteigerung_Energie_Def">Konfig_Stufen!$B$13</definedName>
    <definedName name="RBF_Allg">'5_ModulC_LCC_CO2'!$E$24</definedName>
    <definedName name="RBF_Energie">'5_ModulC_LCC_CO2'!$H$23</definedName>
    <definedName name="RBF_konstant">'5_ModulC_LCC_CO2'!$E$23</definedName>
    <definedName name="Schwelle_CO2">Konfig_Stufen!$B$9</definedName>
    <definedName name="Schwelle_Stufe_0_1">Konfig_Stufen!$B$3</definedName>
    <definedName name="Schwelle_Stufe_1_2">Konfig_Stufen!$B$4</definedName>
    <definedName name="Schwelle_TVgG">Konfig_Stufen!$B$10</definedName>
    <definedName name="Var_A_Name">'5_ModulC_LCC_CO2'!$F$8</definedName>
    <definedName name="Var_B_Name">'5_ModulC_LCC_CO2'!$F$9</definedName>
    <definedName name="Var_C_Name">'5_ModulC_LCC_CO2'!$F$10</definedName>
    <definedName name="VI_Antworten">'1_Allgemeine Angaben'!$C$26:$C$30</definedName>
    <definedName name="VI_Einschlaegig">'1_Allgemeine Angaben'!$C$34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8" i="6" l="1"/>
  <c r="H23" i="6"/>
  <c r="E23" i="6"/>
  <c r="E24" i="6"/>
  <c r="D109" i="9"/>
  <c r="D108" i="9"/>
  <c r="D107" i="9"/>
  <c r="D106" i="9"/>
  <c r="D105" i="9"/>
  <c r="D104" i="9"/>
  <c r="D103" i="9"/>
  <c r="D102" i="9"/>
  <c r="D101" i="9"/>
  <c r="D100" i="9"/>
  <c r="D99" i="9"/>
  <c r="D97" i="9"/>
  <c r="D96" i="9"/>
  <c r="D95" i="9"/>
  <c r="D94" i="9"/>
  <c r="D93" i="9"/>
  <c r="D92" i="9"/>
  <c r="D91" i="9"/>
  <c r="D90" i="9"/>
  <c r="D89" i="9"/>
  <c r="D88" i="9"/>
  <c r="D87" i="9"/>
  <c r="D86" i="9"/>
  <c r="D85" i="9"/>
  <c r="E84" i="9"/>
  <c r="D84" i="9"/>
  <c r="D83" i="9"/>
  <c r="D82" i="9"/>
  <c r="D81" i="9"/>
  <c r="D80" i="9"/>
  <c r="D79" i="9"/>
  <c r="D78" i="9"/>
  <c r="D77" i="9"/>
  <c r="D76" i="9"/>
  <c r="D75" i="9"/>
  <c r="D74" i="9"/>
  <c r="D73" i="9"/>
  <c r="D72" i="9"/>
  <c r="D71" i="9"/>
  <c r="D70" i="9"/>
  <c r="D69" i="9"/>
  <c r="D68" i="9"/>
  <c r="D67" i="9"/>
  <c r="D66" i="9"/>
  <c r="D65" i="9"/>
  <c r="D64" i="9"/>
  <c r="D63" i="9"/>
  <c r="D62" i="9"/>
  <c r="D61" i="9"/>
  <c r="D60" i="9"/>
  <c r="D59" i="9"/>
  <c r="D58" i="9"/>
  <c r="D57" i="9"/>
  <c r="D56" i="9"/>
  <c r="D55" i="9"/>
  <c r="D54" i="9"/>
  <c r="D53" i="9"/>
  <c r="D52" i="9"/>
  <c r="D51" i="9"/>
  <c r="D50" i="9"/>
  <c r="D49" i="9"/>
  <c r="E48" i="9"/>
  <c r="D48" i="9"/>
  <c r="E47" i="9"/>
  <c r="D47" i="9"/>
  <c r="E46" i="9"/>
  <c r="D46" i="9"/>
  <c r="E45" i="9"/>
  <c r="D45" i="9"/>
  <c r="D44" i="9"/>
  <c r="D43" i="9"/>
  <c r="D42" i="9"/>
  <c r="D41" i="9"/>
  <c r="D40" i="9"/>
  <c r="D39" i="9"/>
  <c r="D38" i="9"/>
  <c r="D37" i="9"/>
  <c r="D36" i="9"/>
  <c r="D35" i="9"/>
  <c r="D34" i="9"/>
  <c r="D33" i="9"/>
  <c r="D32" i="9"/>
  <c r="D31" i="9"/>
  <c r="D30" i="9"/>
  <c r="D29" i="9"/>
  <c r="D28" i="9"/>
  <c r="C24" i="9"/>
  <c r="C23" i="9"/>
  <c r="C22" i="9"/>
  <c r="D15" i="9"/>
  <c r="D14" i="9"/>
  <c r="D13" i="9"/>
  <c r="D12" i="9"/>
  <c r="D11" i="9"/>
  <c r="D10" i="9"/>
  <c r="D9" i="9"/>
  <c r="D8" i="9"/>
  <c r="D7" i="9"/>
  <c r="D6" i="9"/>
  <c r="K115" i="6"/>
  <c r="J115" i="6"/>
  <c r="I115" i="6"/>
  <c r="K114" i="6"/>
  <c r="J114" i="6"/>
  <c r="I114" i="6"/>
  <c r="K113" i="6"/>
  <c r="K116" i="6" s="1"/>
  <c r="J113" i="6"/>
  <c r="I113" i="6"/>
  <c r="K112" i="6"/>
  <c r="J112" i="6"/>
  <c r="I112" i="6"/>
  <c r="K111" i="6"/>
  <c r="J111" i="6"/>
  <c r="I111" i="6"/>
  <c r="K110" i="6"/>
  <c r="J110" i="6"/>
  <c r="I110" i="6"/>
  <c r="C90" i="6"/>
  <c r="C89" i="6"/>
  <c r="H81" i="6"/>
  <c r="G81" i="6"/>
  <c r="F81" i="6"/>
  <c r="B75" i="6"/>
  <c r="K61" i="6"/>
  <c r="D24" i="9" s="1"/>
  <c r="J61" i="6"/>
  <c r="E89" i="6" s="1"/>
  <c r="I61" i="6"/>
  <c r="I88" i="6" s="1"/>
  <c r="K58" i="6"/>
  <c r="J58" i="6"/>
  <c r="I58" i="6"/>
  <c r="K52" i="6"/>
  <c r="J52" i="6"/>
  <c r="I52" i="6"/>
  <c r="K51" i="6"/>
  <c r="J51" i="6"/>
  <c r="I51" i="6"/>
  <c r="K50" i="6"/>
  <c r="J50" i="6"/>
  <c r="I50" i="6"/>
  <c r="K49" i="6"/>
  <c r="J49" i="6"/>
  <c r="I49" i="6"/>
  <c r="K48" i="6"/>
  <c r="J48" i="6"/>
  <c r="I48" i="6"/>
  <c r="K47" i="6"/>
  <c r="J47" i="6"/>
  <c r="I47" i="6"/>
  <c r="K46" i="6"/>
  <c r="J46" i="6"/>
  <c r="I46" i="6"/>
  <c r="K42" i="6"/>
  <c r="J42" i="6"/>
  <c r="I42" i="6"/>
  <c r="K41" i="6"/>
  <c r="J41" i="6"/>
  <c r="I41" i="6"/>
  <c r="K40" i="6"/>
  <c r="J40" i="6"/>
  <c r="I40" i="6"/>
  <c r="K39" i="6"/>
  <c r="J39" i="6"/>
  <c r="I39" i="6"/>
  <c r="K38" i="6"/>
  <c r="J38" i="6"/>
  <c r="I38" i="6"/>
  <c r="K37" i="6"/>
  <c r="J37" i="6"/>
  <c r="I37" i="6"/>
  <c r="K36" i="6"/>
  <c r="J36" i="6"/>
  <c r="I36" i="6"/>
  <c r="K35" i="6"/>
  <c r="J35" i="6"/>
  <c r="I35" i="6"/>
  <c r="K34" i="6"/>
  <c r="J34" i="6"/>
  <c r="I34" i="6"/>
  <c r="K33" i="6"/>
  <c r="J33" i="6"/>
  <c r="I33" i="6"/>
  <c r="K32" i="6"/>
  <c r="J32" i="6"/>
  <c r="I32" i="6"/>
  <c r="K31" i="6"/>
  <c r="J31" i="6"/>
  <c r="I31" i="6"/>
  <c r="B27" i="6"/>
  <c r="D31" i="3"/>
  <c r="D30" i="3"/>
  <c r="D32" i="3" s="1"/>
  <c r="D18" i="9" s="1"/>
  <c r="C34" i="2"/>
  <c r="C33" i="2"/>
  <c r="D16" i="9" s="1"/>
  <c r="C26" i="2"/>
  <c r="C7" i="2"/>
  <c r="I53" i="6" l="1"/>
  <c r="K43" i="6"/>
  <c r="F82" i="6"/>
  <c r="J53" i="6"/>
  <c r="K53" i="6"/>
  <c r="H82" i="6"/>
  <c r="J43" i="6"/>
  <c r="I43" i="6"/>
  <c r="J116" i="6"/>
  <c r="I116" i="6"/>
  <c r="I117" i="6" s="1"/>
  <c r="C35" i="2"/>
  <c r="C38" i="2" s="1"/>
  <c r="J118" i="6"/>
  <c r="J117" i="6"/>
  <c r="J119" i="6" s="1"/>
  <c r="J120" i="6" s="1"/>
  <c r="D22" i="9"/>
  <c r="G89" i="6"/>
  <c r="E23" i="9" s="1"/>
  <c r="I89" i="6"/>
  <c r="K117" i="6"/>
  <c r="K119" i="6" s="1"/>
  <c r="K120" i="6" s="1"/>
  <c r="E90" i="6"/>
  <c r="I90" i="6"/>
  <c r="G90" i="6"/>
  <c r="E24" i="9" s="1"/>
  <c r="E88" i="6"/>
  <c r="D23" i="9"/>
  <c r="K118" i="6"/>
  <c r="G88" i="6"/>
  <c r="E22" i="9" s="1"/>
  <c r="G82" i="6" l="1"/>
  <c r="I118" i="6"/>
  <c r="I119" i="6" s="1"/>
  <c r="E109" i="9"/>
  <c r="E32" i="5"/>
  <c r="E15" i="5"/>
  <c r="E10" i="7"/>
  <c r="E14" i="5"/>
  <c r="E19" i="4"/>
  <c r="E20" i="4"/>
  <c r="E31" i="5"/>
  <c r="E75" i="9"/>
  <c r="E16" i="5"/>
  <c r="E27" i="4"/>
  <c r="E42" i="5"/>
  <c r="E106" i="9"/>
  <c r="E77" i="9"/>
  <c r="E79" i="9"/>
  <c r="E94" i="9"/>
  <c r="F18" i="8"/>
  <c r="E21" i="4"/>
  <c r="E82" i="9"/>
  <c r="E20" i="5"/>
  <c r="E17" i="8"/>
  <c r="C39" i="2"/>
  <c r="E89" i="9"/>
  <c r="E12" i="7"/>
  <c r="E16" i="8"/>
  <c r="E91" i="9"/>
  <c r="E96" i="9"/>
  <c r="E22" i="4"/>
  <c r="E9" i="4"/>
  <c r="E98" i="9"/>
  <c r="E29" i="9"/>
  <c r="E24" i="5"/>
  <c r="E13" i="5"/>
  <c r="E100" i="9"/>
  <c r="E53" i="9"/>
  <c r="E44" i="5"/>
  <c r="E9" i="7"/>
  <c r="E103" i="9"/>
  <c r="E17" i="5"/>
  <c r="E28" i="4"/>
  <c r="E105" i="9"/>
  <c r="E36" i="9"/>
  <c r="E26" i="4"/>
  <c r="E30" i="5"/>
  <c r="E107" i="9"/>
  <c r="E60" i="9"/>
  <c r="E18" i="8"/>
  <c r="E11" i="7"/>
  <c r="E67" i="9"/>
  <c r="E11" i="4"/>
  <c r="E31" i="9"/>
  <c r="E55" i="9"/>
  <c r="E34" i="5"/>
  <c r="E21" i="5"/>
  <c r="E36" i="5"/>
  <c r="E43" i="9"/>
  <c r="E62" i="9"/>
  <c r="E41" i="5"/>
  <c r="E15" i="7"/>
  <c r="E50" i="9"/>
  <c r="E13" i="4"/>
  <c r="E74" i="9"/>
  <c r="E25" i="4"/>
  <c r="E69" i="9"/>
  <c r="E40" i="9"/>
  <c r="E57" i="9"/>
  <c r="E23" i="5"/>
  <c r="E11" i="5"/>
  <c r="E30" i="9"/>
  <c r="E38" i="9"/>
  <c r="E81" i="9"/>
  <c r="F16" i="8"/>
  <c r="E64" i="9"/>
  <c r="E43" i="5"/>
  <c r="E28" i="5"/>
  <c r="E37" i="9"/>
  <c r="E88" i="9"/>
  <c r="E12" i="4"/>
  <c r="F19" i="8"/>
  <c r="E18" i="5"/>
  <c r="E76" i="9"/>
  <c r="E13" i="7"/>
  <c r="E37" i="5"/>
  <c r="E52" i="9"/>
  <c r="E101" i="9"/>
  <c r="D17" i="9"/>
  <c r="E33" i="5"/>
  <c r="E108" i="9"/>
  <c r="E35" i="5"/>
  <c r="E83" i="9"/>
  <c r="E32" i="9"/>
  <c r="E34" i="9"/>
  <c r="E71" i="9"/>
  <c r="E35" i="9"/>
  <c r="E45" i="5"/>
  <c r="E44" i="9"/>
  <c r="E59" i="9"/>
  <c r="E95" i="9"/>
  <c r="E73" i="9"/>
  <c r="E28" i="9"/>
  <c r="E56" i="9"/>
  <c r="E80" i="9"/>
  <c r="E33" i="9"/>
  <c r="E70" i="9"/>
  <c r="E99" i="9"/>
  <c r="E63" i="9"/>
  <c r="E87" i="9"/>
  <c r="E19" i="8"/>
  <c r="E14" i="7"/>
  <c r="E90" i="9"/>
  <c r="E39" i="9"/>
  <c r="E41" i="9"/>
  <c r="E9" i="5"/>
  <c r="E78" i="9"/>
  <c r="E42" i="9"/>
  <c r="E14" i="4"/>
  <c r="E51" i="9"/>
  <c r="E66" i="9"/>
  <c r="E102" i="9"/>
  <c r="E58" i="9"/>
  <c r="E104" i="9"/>
  <c r="E92" i="9"/>
  <c r="E65" i="9"/>
  <c r="E68" i="9"/>
  <c r="E22" i="5"/>
  <c r="E72" i="9"/>
  <c r="E54" i="9"/>
  <c r="E97" i="9"/>
  <c r="E19" i="5"/>
  <c r="E10" i="4"/>
  <c r="F17" i="8"/>
  <c r="E85" i="9"/>
  <c r="E49" i="9"/>
  <c r="E12" i="5"/>
  <c r="E29" i="4"/>
  <c r="E18" i="4"/>
  <c r="E93" i="9"/>
  <c r="E61" i="9"/>
  <c r="E29" i="5"/>
  <c r="E46" i="5"/>
  <c r="E86" i="9"/>
  <c r="E10" i="5"/>
  <c r="I120" i="6" l="1"/>
  <c r="D9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Legora</author>
  </authors>
  <commentList>
    <comment ref="C12" authorId="0" shapeId="0" xr:uid="{00000000-0006-0000-0100-000001000000}">
      <text>
        <r>
          <rPr>
            <sz val="11"/>
            <color theme="1"/>
            <rFont val="Calibri"/>
            <family val="2"/>
            <scheme val="minor"/>
          </rPr>
          <t>Erfahrungswerte / Benchmark / Preisauskunft</t>
        </r>
      </text>
    </comment>
    <comment ref="C16" authorId="0" shapeId="0" xr:uid="{00000000-0006-0000-0100-000002000000}">
      <text>
        <r>
          <rPr>
            <sz val="11"/>
            <color theme="1"/>
            <rFont val="Calibri"/>
            <family val="2"/>
            <scheme val="minor"/>
          </rPr>
          <t>Nur bei Fördermittel = ja</t>
        </r>
      </text>
    </comment>
    <comment ref="C20" authorId="0" shapeId="0" xr:uid="{00000000-0006-0000-0100-000003000000}">
      <text>
        <r>
          <rPr>
            <sz val="11"/>
            <color theme="1"/>
            <rFont val="Calibri"/>
            <family val="2"/>
            <scheme val="minor"/>
          </rPr>
          <t>Pflicht ab Stufe 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Legora</author>
  </authors>
  <commentList>
    <comment ref="F8" authorId="0" shapeId="0" xr:uid="{00000000-0006-0000-0500-000001000000}">
      <text>
        <r>
          <rPr>
            <sz val="11"/>
            <color theme="1"/>
            <rFont val="Calibri"/>
            <family val="2"/>
            <scheme val="minor"/>
          </rPr>
          <t>z.B. Neukauf konventionell</t>
        </r>
      </text>
    </comment>
    <comment ref="F9" authorId="0" shapeId="0" xr:uid="{00000000-0006-0000-0500-000002000000}">
      <text>
        <r>
          <rPr>
            <sz val="11"/>
            <color theme="1"/>
            <rFont val="Calibri"/>
            <family val="2"/>
            <scheme val="minor"/>
          </rPr>
          <t>z.B. Neukauf klimafreundliche Alternative</t>
        </r>
      </text>
    </comment>
    <comment ref="F10" authorId="0" shapeId="0" xr:uid="{00000000-0006-0000-0500-000003000000}">
      <text>
        <r>
          <rPr>
            <sz val="11"/>
            <color theme="1"/>
            <rFont val="Calibri"/>
            <family val="2"/>
            <scheme val="minor"/>
          </rPr>
          <t>z.B. Leasing / Refurbished / interne Leistungserbringung</t>
        </r>
      </text>
    </comment>
    <comment ref="E40" authorId="0" shapeId="0" xr:uid="{00000000-0006-0000-0500-000004000000}">
      <text>
        <r>
          <rPr>
            <sz val="11"/>
            <color theme="1"/>
            <rFont val="Calibri"/>
            <family val="2"/>
            <scheme val="minor"/>
          </rPr>
          <t>Jahr der Zahlung eintragen</t>
        </r>
      </text>
    </comment>
    <comment ref="E42" authorId="0" shapeId="0" xr:uid="{00000000-0006-0000-0500-000005000000}">
      <text>
        <r>
          <rPr>
            <sz val="11"/>
            <color theme="1"/>
            <rFont val="Calibri"/>
            <family val="2"/>
            <scheme val="minor"/>
          </rPr>
          <t>Jahr der Zahlung eintragen</t>
        </r>
      </text>
    </comment>
  </commentList>
</comments>
</file>

<file path=xl/sharedStrings.xml><?xml version="1.0" encoding="utf-8"?>
<sst xmlns="http://schemas.openxmlformats.org/spreadsheetml/2006/main" count="1960" uniqueCount="870">
  <si>
    <t>1. Allgemeine Angaben</t>
  </si>
  <si>
    <t>Erfassung</t>
  </si>
  <si>
    <t>[K01] Bedarfsträger – Fachbereich</t>
  </si>
  <si>
    <t>[K01a] Dezernat (automatisch)</t>
  </si>
  <si>
    <t>[K02] Ansprechperson (Name, Funktion, Telefon, E-Mail)</t>
  </si>
  <si>
    <t>[K03] Kurzbezeichnung des Beschaffungsvorhabens</t>
  </si>
  <si>
    <t>[K04] Auftragsart</t>
  </si>
  <si>
    <t>[K05] Geschätzter Auftragswert netto (EUR)</t>
  </si>
  <si>
    <t>[K06] Herleitung der Wertschätzung</t>
  </si>
  <si>
    <t>[K12] Haushaltsstelle / Kostenträger</t>
  </si>
  <si>
    <t>[K13] Genehmigungsstand Haushalt</t>
  </si>
  <si>
    <t>[K14] Fördermittel</t>
  </si>
  <si>
    <t>[K15] Fördermittel – Bezeichnung / Programm</t>
  </si>
  <si>
    <t>[K16] Beabsichtigter Zuschlagstermin / Leistungsbeginn</t>
  </si>
  <si>
    <t>[K17] Laufzeit / Nutzungsdauer (Jahre)</t>
  </si>
  <si>
    <t>[K11] Klimarelevanz der Maßnahme (Selbsteinschätzung)</t>
  </si>
  <si>
    <t>[K18] Bezug zu Ratsbeschluss / Klimastadtvertrag</t>
  </si>
  <si>
    <t>[K20] LCC-Methode / Kostenschema (Bei Bauleistung wählen Sie „Bau (VDI 2067 / DIN 18960)“. Bei Liefer-/Dienstleistung den Standard (UBA-LCC). Für Computer, Monitore, Beleuchtung, Verkaufsautomaten steht das sektor-spezifische EU-Tool zur Verfügung – dann in Modul C das EU-Tool separat ausfüllen und den Ergebniswert eintragen.)</t>
  </si>
  <si>
    <t xml:space="preserve">Klimabezogene Vertiefungsindikatoren </t>
  </si>
  <si>
    <t>hohe Klimarelevanz</t>
  </si>
  <si>
    <t>lange Bindungswirkung / mehrjähriger Vertrag / Rahmenvertrag</t>
  </si>
  <si>
    <t>Irreversibilität / Lock-in-Effekt (Eine heute getroffene Entscheidung schließt morgen Alternativen aus. Die Bedarfsmeldung soll dafür sorgen, dass diese Bindung bewusst geprüft und, wo möglich, durch offene, flexible und rückholbare Lösungen ersetzt oder abgemildert wird.)</t>
  </si>
  <si>
    <t>erhebliche Risiken (Ausfallrisiko etc.)</t>
  </si>
  <si>
    <t>politische Bedeutung</t>
  </si>
  <si>
    <t>Automatische Stufenermittlung</t>
  </si>
  <si>
    <t>Basisstufe (aus Auftragswert &amp; Auftragsart)</t>
  </si>
  <si>
    <t>Vertiefungsindikator einschlägig?</t>
  </si>
  <si>
    <t xml:space="preserve">Vorschlag zur Anhebung: </t>
  </si>
  <si>
    <t>Wollen Sie die Anhebung der Stufe (Option)?</t>
  </si>
  <si>
    <t>Begründung, falls Anhebung abgelehnt</t>
  </si>
  <si>
    <t>STUFE (Ergebnis)</t>
  </si>
  <si>
    <t>Kommentar zur Stufe</t>
  </si>
  <si>
    <t>ℹ Erläuterung: Was heißt „Stufe“ im GRIP-Leitfaden?</t>
  </si>
  <si>
    <t>ℹ  Der GRIP-Leitfaden legt fest, WIE INTENSIV eine Beschaffung dokumentiert und geprüft werden muss. Maß der Intensität ist die „Stufe“. Der Grundsatz der Verhältnismäßigkeit verlangt, dass kleinere Beschaffungen nicht mit demselben Prüfaufwand belegt werden wie große. Deshalb: höherer Auftragswert oder besondere Risiken → höhere Stufe → mehr Fragen.</t>
  </si>
  <si>
    <t>Übersicht der vier Stufen</t>
  </si>
  <si>
    <t>Stufe</t>
  </si>
  <si>
    <t>Auftragswert netto</t>
  </si>
  <si>
    <t>Prüftiefe / Konsequenz</t>
  </si>
  <si>
    <t>0</t>
  </si>
  <si>
    <t>&lt; 40.000 EUR</t>
  </si>
  <si>
    <t>Formlose Wirtschaftlichkeits- und Sparsamkeitsprüfung; Negativliste anwenden. Direktkauf zulässig. Ergänzung der Bedarfsmeldung v3, nicht ausdrücklich im GRIP-Leitfaden – deshalb dokumentieren.</t>
  </si>
  <si>
    <t>1</t>
  </si>
  <si>
    <t>40.000 – &lt; 100.000 EUR</t>
  </si>
  <si>
    <t>Vereinfachte Bedarfsprüfung, klimafreundliche Beschaffung nach GRIP; Wirtschaftlichkeit über die Vergabeart.</t>
  </si>
  <si>
    <t>2</t>
  </si>
  <si>
    <t>100.000 EUR – &lt; EU-Schwelle</t>
  </si>
  <si>
    <t>Mehrstufige Bedarfsanalyse, Klimabetrachtung und Wirtschaftlichkeitsuntersuchung. Ab 216.000 EUR: CO₂-Schattenpreis anzusetzen.</t>
  </si>
  <si>
    <t>3</t>
  </si>
  <si>
    <t>ab EU-Schwelle</t>
  </si>
  <si>
    <t>Vertiefte Lebenszyklusbetrachtung, verpflichtender Variantenvergleich. CO₂-Schattenpreis auch als Zuschlagskriterium. Ggf. Sensitivitätsanalyse als Anlage.</t>
  </si>
  <si>
    <t>ℹ  Ergebnis: Nach Eingabe von Auftragsart (K04), Auftragswert (K05) und der Vertiefungsindikatoren erhalten Sie die „Effektive Stufe“ (rot hervorgehoben) im Abschnitt „Automatische Stufenermittlung“ weiter unten. Die effektive Stufe steuert die Sichtbarkeit der Fragen in den Modulen A–E: nicht anwendbare Fragen werden dunkelgrau ausgeblendet, Pflichtfragen rot, sobald sie leer sind.</t>
  </si>
  <si>
    <t>Bedarfsmeldung Beschaffung – Stadt Aachen</t>
  </si>
  <si>
    <t>Dokumentation der klimabewussten Beschaffung nach dem GRIP-Leitfaden.</t>
  </si>
  <si>
    <t>Vorgehen in 5 Schritten</t>
  </si>
  <si>
    <t>1. Allgemeine Angaben ausfüllen – Auftragswert und Auftragsart bestimmen (automatisch), welche Fragen im weiteren zu beantworten sind.</t>
  </si>
  <si>
    <t>2. Negativlisten-Check durchführen – immer Pflicht.</t>
  </si>
  <si>
    <t>3. Module A–E ausfüllen. Frage, die nicht beantwortet werden müssen, sind automatisch ausgeblendet.</t>
  </si>
  <si>
    <t>4. Modul C berechnet Lebenszykluskosten und CO₂-Kosten  für bis zu 3 Varianten – nach Bau- oder Liefer/Dienst-Schema - Sensitivitätsanalyse inklusive.</t>
  </si>
  <si>
    <t>5. Zusammenfassung prüfen – offene Punkte sind rot markiert.</t>
  </si>
  <si>
    <t>Fertig? Dann schicken Sie das Dokument einfach an FB60: vergabestelle@mail.aachen.de</t>
  </si>
  <si>
    <t>2. Negativlisten-Check (Anlage x GRIP-Leitfaden)</t>
  </si>
  <si>
    <t>Jede Position der Negativliste prüfen; Auslöser des Ausnahmeworkflows unabhängig von der Stufe.</t>
  </si>
  <si>
    <t>ℹ  Bei einer betroffenen Position: schriftliche Ausnahmebegründung + Alternativvorschläge + Genehmigung Organisationsstellenleiter + FB 60.</t>
  </si>
  <si>
    <t>Ja — Einzelprüfung erforderlich</t>
  </si>
  <si>
    <t>Wenn „Nein — keine Position betroffen": Einzelfragen werden übersprungen.</t>
  </si>
  <si>
    <t>ℹ  Diese globale Antwort ist die Standardauswahl. Nur wenn Sie „Ja — Einzelprüfung erforderlich" wählen, müssen die 18 Positionen der Negativliste einzeln geprüft werden. Bei „Nein" gilt automatisch, dass keine Position der Negativliste betroffen ist; ein Ausnahmeworkflow ist nicht erforderlich.</t>
  </si>
  <si>
    <t>Nr.</t>
  </si>
  <si>
    <t>Negativlisten-Position</t>
  </si>
  <si>
    <t>Betroffen?</t>
  </si>
  <si>
    <t>Erläuterung / Beleg</t>
  </si>
  <si>
    <t>N01</t>
  </si>
  <si>
    <t>Baustoffe mit teilhalogenierten Fluorchlorkohlenwasserstoffen (HFCKW/HFKW)</t>
  </si>
  <si>
    <t>N02</t>
  </si>
  <si>
    <t>Multisplit/VRF-Klimageräte mit &gt; 10 kW Nennkälteleistung</t>
  </si>
  <si>
    <t>N03</t>
  </si>
  <si>
    <t>Flüssigkeitskühler &gt; 10 kW mit Kältemittel GWP ≥ 150</t>
  </si>
  <si>
    <t>N04</t>
  </si>
  <si>
    <t>Kühl-/Gefriergeräte mit halogenierten Kältemitteln</t>
  </si>
  <si>
    <t>N05</t>
  </si>
  <si>
    <t>Spraydosen mit halogenierten Treibmitteln</t>
  </si>
  <si>
    <t>N06</t>
  </si>
  <si>
    <t>Geräte zur Außenraum-Beheizung/-Kühlung</t>
  </si>
  <si>
    <t>N07</t>
  </si>
  <si>
    <t>Kaffeekapselmaschinen (Einwegportionen)</t>
  </si>
  <si>
    <t>N08</t>
  </si>
  <si>
    <t>Mineralwasser, Bier, Säfte, Milch, Erfrischungsgetränke in Einwegverpackungen</t>
  </si>
  <si>
    <t>N09</t>
  </si>
  <si>
    <t>Einweggeschirr und Einwegbesteck in Kantinen/Mensen/Großveranstaltungen</t>
  </si>
  <si>
    <t>N10</t>
  </si>
  <si>
    <t>Produkte mit synthetischen Polymermikropartikeln (Mikroplastik nach REACH)</t>
  </si>
  <si>
    <t>N11</t>
  </si>
  <si>
    <t>Mobile Maschinen/Geräte ohne EU-Abgasstufe V</t>
  </si>
  <si>
    <t>N12</t>
  </si>
  <si>
    <t>Transportverpackungen aus Karton &lt; 85 % Recyclinganteil</t>
  </si>
  <si>
    <t>N13</t>
  </si>
  <si>
    <t>SF6-haltige Mittelspannungsschaltanlagen</t>
  </si>
  <si>
    <t>N14</t>
  </si>
  <si>
    <t>Farben auf Schwermetallbasis</t>
  </si>
  <si>
    <t>N15</t>
  </si>
  <si>
    <t>Nicht-elektrische Laubbläser</t>
  </si>
  <si>
    <t>N16</t>
  </si>
  <si>
    <t>Elektrischer Strom aus atomarer Erzeugung</t>
  </si>
  <si>
    <t>N17</t>
  </si>
  <si>
    <t>Fahrleistungen mit Fahrzeugen ohne "grüne Plakette" (nicht Schadstoffgruppe 4 nach Kfz-Kennzeichnungsverordnung)</t>
  </si>
  <si>
    <t>N18</t>
  </si>
  <si>
    <t>Holz/Holzprodukte ohne FSC-/gleichwertigen Nachweis</t>
  </si>
  <si>
    <t>Auswertung</t>
  </si>
  <si>
    <t>Positionen mit 'ja':</t>
  </si>
  <si>
    <t>Positionen mit 'teilweise':</t>
  </si>
  <si>
    <t>Ausnahmeworkflow erforderlich?</t>
  </si>
  <si>
    <t>Ausnahmeworkflow (nur wenn Auswertung „JA“)</t>
  </si>
  <si>
    <t>ℹ  Schriftliche Begründung + Alternativen + Freigabe FB 60/Organisationsstellenleiter.</t>
  </si>
  <si>
    <t>[B2] Ausnahmebegründung: dringendes öffentliches Interesse</t>
  </si>
  <si>
    <t>[B2_1] Alternativvorschlag 1</t>
  </si>
  <si>
    <t>[B2_2] Alternativvorschlag 2</t>
  </si>
  <si>
    <t>[B3_Datum] Genehmigung Organisationsstellenleiter – Datum</t>
  </si>
  <si>
    <t>[B3_Name] Genehmigung Organisationsstellenleiter – Name</t>
  </si>
  <si>
    <t>[B3_FB60] Einvernehmen FB 60 – Datum / Name</t>
  </si>
  <si>
    <t>3. Modul A – Bedarfsanalyse</t>
  </si>
  <si>
    <t>Ziel: Umfang, Qualität und Zeitpunkt der Beschaffung so festlegen.</t>
  </si>
  <si>
    <t>ID</t>
  </si>
  <si>
    <t>Frage</t>
  </si>
  <si>
    <t>Antwort</t>
  </si>
  <si>
    <t>Anwendbarkeit</t>
  </si>
  <si>
    <t>3.1 – Prüfschritt 1 – Feststellung eines funktionalen Bedarfs</t>
  </si>
  <si>
    <t>ℹ  In diesem Prüfschritt 1 wird geklärt, ob überhaupt beschafft werden muss. Alternativen: Aufgabe entfällt, vorhandene Ressourcen, ressortübergreifende Kooperation, interne Leistungserbringung.</t>
  </si>
  <si>
    <t>▶  Beispiel: Statt Zweitdrucker prüfen: reicht der Bestehende?</t>
  </si>
  <si>
    <t>A1</t>
  </si>
  <si>
    <t>Beschreiben Sie kurz und sachlich, was beschafft werden soll und wofür (Zweck, Nutzergruppe, Einsatzort). Ein Verweis auf die Leistungsbeschreibung oder beigefügte Unterlagen ist zulässig.</t>
  </si>
  <si>
    <t>A2</t>
  </si>
  <si>
    <t>Handelt es sich um eine wiederkehrende Beschaffung? Falls ja: Besteht der Bedarf unverändert weiter? Bitte kurz begründen.</t>
  </si>
  <si>
    <t>A3</t>
  </si>
  <si>
    <t>Kann der Bedarf mit vorhandenen Ressourcen (Personal, Anlagen, Geräte, IT-Systeme) oder durch organisatorische Anpassungen – auch teilweise – gedeckt werden?</t>
  </si>
  <si>
    <t>A4</t>
  </si>
  <si>
    <t>Nur bei Dienstleistungen: Begründung für die externe Vergabe (fehlendes internes Fach-, Methoden- oder Projektwissen; nicht rechtzeitig verfügbare Ressourcen).</t>
  </si>
  <si>
    <t>A5</t>
  </si>
  <si>
    <t>Welche stadtinternen oder ressortübergreifenden Kooperationsmöglichkeiten (gemeinsame Beschaffungen, Nachnutzung bestehender Rahmenverträge) wurden geprüft?</t>
  </si>
  <si>
    <t>A6</t>
  </si>
  <si>
    <t>Wurde eine Markterkundung nach § 28 VgV durchgeführt oder vorbereitet? Welche Kernerkenntnisse liegen vor (Wettbewerbslandschaft, Preisspanne, marktübliche Klima-Standards)?</t>
  </si>
  <si>
    <t>3.2 – Prüfschritt 2 – Reduktionsprüfung</t>
  </si>
  <si>
    <t>▶  Beispiel: Beamer mit 2.500 Lumen statt 5.000 Lumen genügt.</t>
  </si>
  <si>
    <t>A7</t>
  </si>
  <si>
    <t>Welche Ausstattungs- und Leistungsbestandteile sind zwingend, welche optional oder verzichtbar? Wurde Menge und Ausstattungstiefe kritisch geprüft („gerade richtig“ statt „lieber mehr“)?</t>
  </si>
  <si>
    <t>A9</t>
  </si>
  <si>
    <t>Wurden Alternativen zum Neukauf geprüft (z. B. Miete, Leasing, Sharing, refurbished, gebraucht)?</t>
  </si>
  <si>
    <t>A10</t>
  </si>
  <si>
    <t>Wurde eine kürzere Laufzeit, geringere Losgröße oder Bedarfsbündelung mit anderen Bedarfsträgern geprüft? Ergebnis.</t>
  </si>
  <si>
    <t>A11</t>
  </si>
  <si>
    <t>Wie wurden technische Leistungsparameter auf das funktional notwendige Maß begrenzt (Nutzeranalyse, Benchmark, Erfahrungswerte)?</t>
  </si>
  <si>
    <t>A12</t>
  </si>
  <si>
    <t>Wurde eine modulare, nachrüstbare oder schrittweise Beschaffung geprüft, um Überdimensionierung und Lock-in zu vermeiden?</t>
  </si>
  <si>
    <t>3.3 – Prüfschritt 3 – Effizienzpriorisierung</t>
  </si>
  <si>
    <t>ℹ  Prüfschritt 3: Vorrang für Energieeffizienz, Emissionsminderung, Langlebigkeit und Reparierbarkeit.</t>
  </si>
  <si>
    <t>A13</t>
  </si>
  <si>
    <t>Nach dem Effizienzprinzip soll der Ressourceneinsatz möglichst gering sein, ohne die Zielerreichung zu gefährden. Wurde geprüft, welche Funktionen mit geringerer Leistungsstufe oder einfacherer Ausstattung ausreichend erfüllt werden können (z. B. Funktionen priorisieren, weniger wichtige Funktionen zurückstufen)?</t>
  </si>
  <si>
    <t>A14</t>
  </si>
  <si>
    <t>Welche Anforderungen an Langlebigkeit und Reparierbarkeit sind definiert (Ersatzteilverfügbarkeit, offene Schnittstellen, Modularität)?</t>
  </si>
  <si>
    <t>A15</t>
  </si>
  <si>
    <t>Welche quantifizierten Effizienzanforderungen wurden festgelegt (Energielabelklasse, spezifischer Verbrauch pro Funktionseinheit, Standby-Verhalten / Auto-Off)?</t>
  </si>
  <si>
    <t>A16</t>
  </si>
  <si>
    <t>Wurden Lock-in-Risiken identifiziert (heute günstige, langfristig ineffiziente Technik)? Welche Maßnahmen (offene Standards, Migrationsklauseln, Ersatzteilverfügbarkeit)?</t>
  </si>
  <si>
    <t>A17</t>
  </si>
  <si>
    <t>Sind Monitoring, Betriebsoptimierung und Energiecontrolling als Leistungsbestandteil oder Vertragsbedingung vorgesehen?</t>
  </si>
  <si>
    <t>4. Modul B – Klimafreundliche Beschaffung</t>
  </si>
  <si>
    <t xml:space="preserve">Klimafreundliche Leistungen sollen grundsätzlich Vorrang haben. Dazu muss bewusst sein, wie Klimafreundlichkeit bei der Beschaffung berücksichtigt werden kann. </t>
  </si>
  <si>
    <t>4.2 – Bauleistungen</t>
  </si>
  <si>
    <t>ℹ  Bauleistungen: Materialherstellung (Beton, Stahl, Aluminium), Baustellenprozesse, Gebäudebetrieb. Variantenvergleich in LPh 2 HOAI.</t>
  </si>
  <si>
    <t>▶  Beispiel: Massivbau vs. Holzbau vs. Hybridbau – GWP je m² BGF vergleichen.</t>
  </si>
  <si>
    <t>B4</t>
  </si>
  <si>
    <t>Welche funktional gleichwertigen Bauvarianten mit unterschiedlicher CO₂-Intensität wurden identifiziert (z. B. Massivbau, Holzbau, Hybridbauweise)? Bitte beschreiben Sie die geprüften Varianten kurz.</t>
  </si>
  <si>
    <t>B5</t>
  </si>
  <si>
    <t>Welche Materialien mit dominanter CO₂-Wirkung sind im Vorhaben enthalten (Beton, Stahl, Asphalt, Aluminium)? Wie hoch sind die geschätzten Mengenanteile?</t>
  </si>
  <si>
    <t>B6</t>
  </si>
  <si>
    <t>Welche Möglichkeiten zur Emissionsminderung durch alternative Bauweisen oder Materialien wurden geprüft (z. B. Recyclingbeton (RC-Beton), Sekundärstahl, FSC-/PEFC-Holz, Ziegelgranulat)?</t>
  </si>
  <si>
    <t>B7</t>
  </si>
  <si>
    <t>Ist ein Variantenvergleich in LPh 2 HOAI vorgesehen oder bereits durchgeführt? Wann beginnt er, wie viele Varianten werden verglichen und welche Bezugsgröße (z. B. m² BGF nach BKI KA2) wird verwendet?</t>
  </si>
  <si>
    <t>B8</t>
  </si>
  <si>
    <t>Wie hoch ist das GWP (Module A1–A3) je Variante auf Basis von EPDs (EN 15804)? Bitte Systemgrenzen, Datenbasis (ÖKOBAUDAT, Herstellerangaben), Annahmen und Ergebnis in kg CO₂e/Bezugsgröße angeben.</t>
  </si>
  <si>
    <t>B9</t>
  </si>
  <si>
    <t>Sind Baustellenemissionen wesentlich? Welche Maßnahmen zu Baustellenlogistik, Baumaschinen und Baustellenstrom (emissionsarm oder emissionsfrei) sind vorgesehen?</t>
  </si>
  <si>
    <t>B10</t>
  </si>
  <si>
    <t>Wie wird die Baustromversorgung sichergestellt (erneuerbar via Liefervertrag / Herkunftszertifikate / konventionell) und welche Kraftstoffe/Antriebe (Diesel, HVO, Biogas, Strom) sind für Maschinen und Transporte vorgesehen?</t>
  </si>
  <si>
    <t>B11</t>
  </si>
  <si>
    <t>Welche energetischen Kennwerte für den späteren Betrieb wurden festgelegt (Effizienzhausstandard, Primärenergie- und Endenergiebedarf) und wie erfolgt die Wärme- und Kälteversorgung aus erneuerbaren Energien?</t>
  </si>
  <si>
    <t>B12</t>
  </si>
  <si>
    <t>Welche Anforderungen an die Kreislaufwirtschaft beim Rückbau wurden festgelegt (Trennbarkeit der Baustoffe, Materialpässe, reversible Verbindungen, Zielverwertungsquote)?</t>
  </si>
  <si>
    <t>B23</t>
  </si>
  <si>
    <t>Wurde geprüft, ob der Bedarf ohne Neubau gedeckt werden kann (Umnutzung, Sanierung oder Erweiterung eines Bestandsgebäudes)? Welche Bestandsvarianten wurden untersucht und mit welchem Ergebnis?</t>
  </si>
  <si>
    <t>B24</t>
  </si>
  <si>
    <t>Wie kompakt ist die geplante Bauform (A/V-Verhältnis, Flächenverbrauch je Nutzerin/Nutzer)? Welche Optimierungen wurden vorgenommen, um Materialeinsatz und Betriebsenergie zu reduzieren?</t>
  </si>
  <si>
    <t>B25</t>
  </si>
  <si>
    <t>Werden nachwachsende, biobasierte Baustoffe eingesetzt, die CO₂ speichern (z. B. Holz, Stroh, Hanf, Zellulose, Bambus)? Bei welchen Bauteilen und in welchem Umfang?</t>
  </si>
  <si>
    <t>B26</t>
  </si>
  <si>
    <t>Wurde die Wiederverwendung gebrauchter Bauteile geprüft (z. B. Türen, Fenster, Trennwände, Fassadenelemente, Nutzung von Bauteilbörsen)? Ergebnis und geplanter Umfang.</t>
  </si>
  <si>
    <t>B27</t>
  </si>
  <si>
    <t>Wurden Materialien aus Rückbau- oder Sanierungsmaßnahmen als Ressource für das Vorhaben geprüft (Urban Mining)? Woher stammen die Materialien und wie fließen sie in die Planung ein?</t>
  </si>
  <si>
    <t>B28</t>
  </si>
  <si>
    <t>Wie werden Flexibilität und spätere Umnutzungsfähigkeit im Entwurf berücksichtigt (neutrale Grundrisse, Systemtrennung Tragwerk/TGA/Ausbau, offene Konstruktionen, Reserven für Nutzungswechsel)?</t>
  </si>
  <si>
    <t>B32</t>
  </si>
  <si>
    <t>Wurden für dieses Bauvorhaben grundsätzlich klimafreundliche Alternativen zur konventionellen Ausführung in Betracht gezogen (z. B. Sanierung/Umnutzung statt Neubau, klimafreundlichere Materialien, energieeffizientere Bauweisen)? Bitte kurz beschreiben.</t>
  </si>
  <si>
    <t>4.3 – Lieferleistungen</t>
  </si>
  <si>
    <t>ℹ  Lieferleistungen: Materialintensität, Transporte, Betriebsenergie. Refurbished-Optionen, Recyclinganteil, Transportbündelung.</t>
  </si>
  <si>
    <t>▶  Beispiel: Refurbished-Notebook TCO/EPEAT statt Neugerät.</t>
  </si>
  <si>
    <t>B13</t>
  </si>
  <si>
    <t>Welche funktional gleichen Produkte mit deutlich unterschiedlicher Materialintensität wurden geprüft (z. B. Neuware vs. refurbished, Kunststoff vs. Recyclingkunststoff, Standard- vs. Sekundärmaterial)?</t>
  </si>
  <si>
    <t>B14</t>
  </si>
  <si>
    <t>Welche langlebigeren oder reparierbaren Alternativen wurden geprüft (Ersatzteilverfügbarkeit, offene Schnittstellen, Modularität) und welche Nutzungsmodelle (Sharing, Leasing, Miete, Wiederaufbereitung) kommen in Frage?</t>
  </si>
  <si>
    <t>B15</t>
  </si>
  <si>
    <t>Wie hoch sind die zu erwartenden Transportemissionen (Häufigkeit, Distanz, Sperr-/Schwergut)? Welche Maßnahmen zur Emissionsreduktion sind vorgesehen (regionale Lieferanten, emissionsarme Transporte)?</t>
  </si>
  <si>
    <t>B16</t>
  </si>
  <si>
    <t>Wie hoch ist die Energieaufnahme im Betrieb (Energielabel, spezifischer Verbrauch, Standby)? Welche Effizienzklasse wird als Mindestanforderung festgelegt?</t>
  </si>
  <si>
    <t>B17</t>
  </si>
  <si>
    <t>Liegen PCF (ISO 14067) oder EPDs (EN 15804) vor? Wird ein maximal zulässiges GWP je Produkt oder ein CO₂-Schattenpreis als Zuschlagskriterium festgelegt?</t>
  </si>
  <si>
    <t>B18</t>
  </si>
  <si>
    <t>Welche Gütezeichen sind als Nachweis vorgesehen (mit Gleichwertigkeitsklausel)? Bitte auswählen: Blauer Engel, EU Ecolabel, TCO, EPEAT, FSC/PEFC, Sonstige.</t>
  </si>
  <si>
    <t>B29</t>
  </si>
  <si>
    <t>Wurde geprüft, ob der Bedarf ganz entfallen kann (Refuse) oder ob eine grundlegend andere Lösung dieselbe Funktion erfüllt (Rethink, z. B. Digitalisierung statt physisches Produkt, Servicemodell, gemeinsame Nutzung)? Ergebnis.</t>
  </si>
  <si>
    <t>B30</t>
  </si>
  <si>
    <t>Welcher Mindestanteil an Sekundärrohstoffen/Rezyklaten wird an das Produkt gestellt (z. B. rPET, Sekundäraluminium, Recyclingkunststoff)? Ist dieser als Mindestanforderung oder Zuschlagskriterium verankert?</t>
  </si>
  <si>
    <t>B34</t>
  </si>
  <si>
    <t>Wie sind Verpackung und End-of-Life geregelt? Ist eine Mehrweg- oder Rücknahmelösung für die Verpackung vorgesehen? Gibt es Rücknahmesysteme, Recyclingfähigkeit oder eine geregelte Entsorgung des Produkts nach Nutzungsende?</t>
  </si>
  <si>
    <t>B35</t>
  </si>
  <si>
    <t>Ist eine Bündelung oder zeitliche Koordination der Lieferungen vorgesehen, um Transportwege und -emissionen zu reduzieren (z. B. Sammelbestellungen, feste Liefertage)?</t>
  </si>
  <si>
    <t>4.4 – Dienstleistungen</t>
  </si>
  <si>
    <t>ℹ  Dienstleistungen: Reisemobilität, physische Verbrauchsgüter, Erbringungsform (vor Ort/hybrid/remote).</t>
  </si>
  <si>
    <t>▶  Beispiel: Beratung hybrid statt Präsenz reduziert Reisemobilität.</t>
  </si>
  <si>
    <t>B19</t>
  </si>
  <si>
    <t>In welcher Erbringungsform wird die Dienstleistung geleistet (vor Ort, hybrid, digital-remote)? Wie hoch ist die dabei anfallende Reisemobilität (Umfang, Distanzen)?</t>
  </si>
  <si>
    <t>B20</t>
  </si>
  <si>
    <t>Welche physischen Verbrauchsgüter mit hohem Klimaeinfluss werden im Rahmen der Dienstleistung eingesetzt (Lebensmittel, Energie, Brennstoffe, Reinigungschemie)? Wie werden diese ausgewählt und dokumentiert?</t>
  </si>
  <si>
    <t>B21</t>
  </si>
  <si>
    <t>Welche Maßnahmen zur Bündelung, Remote-Erbringung oder alternativen Mobilität sind vorgesehen (z. B. weniger, aber gebündelte Präsenztermine; Bahn statt Flug; ÖPNV/E-Mobilität für Vor-Ort-Einsätze)?</t>
  </si>
  <si>
    <t>B22</t>
  </si>
  <si>
    <t>Welche Nachweispflichten werden vertraglich verankert (Einsatz-/Stofflisten, Energie-/Kraftstoffnachweise, Wartungs-/Schulungsnachweise, Entsorgungsbelege)?</t>
  </si>
  <si>
    <t>B31</t>
  </si>
  <si>
    <t>Kann der Umfang der Dienstleistung reduziert werden, ohne die Kernleistung zu gefährden (z. B. weniger Vor-Ort-Termine, gebündelte Workshops, Mehrfach-Nutzung von Ergebnissen durch verschiedene Fachbereiche)? Ergebnis der Prüfung.</t>
  </si>
  <si>
    <t>B36</t>
  </si>
  <si>
    <t>Werden vom Auftragnehmer Umwelt- oder Energiemanagementsysteme gefordert (z. B. EMAS, ISO 14001, ISO 50001)? Falls ja, mit welcher Reichweite (Zertifikat vs. gleichwertiger Nachweis)?</t>
  </si>
  <si>
    <t>5. Modul C – Wirtschaftlichkeit (Lebenszykluskosten + CO₂)</t>
  </si>
  <si>
    <t xml:space="preserve">Die wirtschaftlichste Handlungsvariante wird über den Nutzungszeitraum ermittelt. </t>
  </si>
  <si>
    <t>ℹ  Barwertformeln: einmalige Zahlungen t=0 direkt, jährliche Zahlungen mit Rentenbarwertfaktor (RBF = (1-(1+i)^-N)/i). Bei jährlicher Preissteigerung g wird der reale Zinssatz i*=(1+i)/(1+g)-1 eingesetzt.</t>
  </si>
  <si>
    <t>5.1 – Prüfschritt 1: Handlungsalternativen</t>
  </si>
  <si>
    <t>ℹ  Kurzbezeichnungen der Varianten A/B/C – werden in der Kostenmatrix und in der Zusammenfassung verwendet.</t>
  </si>
  <si>
    <t>Variante A – Kurzbezeichnung</t>
  </si>
  <si>
    <t>Variante B – Kurzbezeichnung</t>
  </si>
  <si>
    <t>Variante C – Kurzbezeichnung (optional)</t>
  </si>
  <si>
    <t>C1</t>
  </si>
  <si>
    <t>Ermittelte Handlungsvarianten (Kurzbezeichnung, Beschreibung, wesentliche Merkmale). Zu prüfen sind mind. Neukauf, Leasing, Miete, Reparatur/Weiterverwendung, gebrauchte/generalüberholte Produkte; bei Dienstleistungen zusätzlich interne Leistungserbringung.</t>
  </si>
  <si>
    <t>C2</t>
  </si>
  <si>
    <t>Vor- und Nachteile je Variante in ein bis zwei Punkten.</t>
  </si>
  <si>
    <t>C3</t>
  </si>
  <si>
    <t>Rechtliche Rahmenbedingungen, organisatorische und personelle Umsetzbarkeit sowie Risiken je Variante.</t>
  </si>
  <si>
    <t>C4</t>
  </si>
  <si>
    <t>Methodenauswahl (Nutzwertanalyse, Kapitalwertmethode, Kostenvergleich) einschließlich Entscheidungskriterien, Begründung und Berechnungsformeln.</t>
  </si>
  <si>
    <t>C5</t>
  </si>
  <si>
    <t>Markterkundung: Anzahl Bieter, Marktpreissituation, Preisspanne.</t>
  </si>
  <si>
    <t>5.2 – Rechen-Parameter</t>
  </si>
  <si>
    <t>ℹ  Diskontsatz 1,7 % (BMF), Energiepreissteigerung 3 % (BDEW), allgemeine Preissteigerung 2 %. Alle Werte überschreibbar.</t>
  </si>
  <si>
    <t>Nutzungsdauer (Jahre)</t>
  </si>
  <si>
    <t>Diskontierungssatz</t>
  </si>
  <si>
    <t>Energiepreissteigerung p.a.</t>
  </si>
  <si>
    <t>Allgemeine Preissteigerung p.a.</t>
  </si>
  <si>
    <t>Rentenbarwertfaktor konstant</t>
  </si>
  <si>
    <t>5.3 – Kostenmatrix (nach LCC-Methode aus K20)</t>
  </si>
  <si>
    <t>Kat</t>
  </si>
  <si>
    <t>Kostenkategorie</t>
  </si>
  <si>
    <t>Typ</t>
  </si>
  <si>
    <t>Zeit</t>
  </si>
  <si>
    <t>Var A</t>
  </si>
  <si>
    <t>Var B</t>
  </si>
  <si>
    <t>Var C</t>
  </si>
  <si>
    <t>BW A</t>
  </si>
  <si>
    <t>BW B</t>
  </si>
  <si>
    <t>BW C</t>
  </si>
  <si>
    <t>Bereich Bauleistung (VDI 2067 / DIN 18960 / BBSR)</t>
  </si>
  <si>
    <t>KG300</t>
  </si>
  <si>
    <t>KG 300 Baukonstruktion</t>
  </si>
  <si>
    <t>einmalig</t>
  </si>
  <si>
    <t>t=0</t>
  </si>
  <si>
    <t>KG400</t>
  </si>
  <si>
    <t>KG 400 Technische Anlagen</t>
  </si>
  <si>
    <t>KG500</t>
  </si>
  <si>
    <t>KG 500 Außenanlagen</t>
  </si>
  <si>
    <t>PLAN</t>
  </si>
  <si>
    <t>Planungs-/Baunebenkosten</t>
  </si>
  <si>
    <t>ENER</t>
  </si>
  <si>
    <t>Energie (Wärme/Strom/Gas) p.a.</t>
  </si>
  <si>
    <t>jährl.-E</t>
  </si>
  <si>
    <t>gE</t>
  </si>
  <si>
    <t>WASSER</t>
  </si>
  <si>
    <t>Wasser/Abwasser p.a.</t>
  </si>
  <si>
    <t>jährl.-A</t>
  </si>
  <si>
    <t>gA</t>
  </si>
  <si>
    <t>BETR</t>
  </si>
  <si>
    <t>Bedienung/Reinigung/Inspektion p.a.</t>
  </si>
  <si>
    <t>WART</t>
  </si>
  <si>
    <t>Wartung/Instandhaltung p.a.</t>
  </si>
  <si>
    <t>SONST</t>
  </si>
  <si>
    <t>Versicherung/Steuern/Verwaltung p.a.</t>
  </si>
  <si>
    <t>ERSATZ</t>
  </si>
  <si>
    <t>Ersatzinvestition (Bauteil ND&lt;N)</t>
  </si>
  <si>
    <t>einmalig-t</t>
  </si>
  <si>
    <t>RESTW</t>
  </si>
  <si>
    <t>Restwert am Nutzungsende (Erlös)</t>
  </si>
  <si>
    <t>restwert</t>
  </si>
  <si>
    <t>t=N</t>
  </si>
  <si>
    <t>RUECK</t>
  </si>
  <si>
    <t>Rückbau/Entsorgung</t>
  </si>
  <si>
    <t>Σ</t>
  </si>
  <si>
    <t>Summe LCC Bau (Barwert)</t>
  </si>
  <si>
    <t>Bereich Liefer-/Dienstleistungen (UBA-LCC / § 59 VgV)</t>
  </si>
  <si>
    <t>ANSCH</t>
  </si>
  <si>
    <t>Anschaffung / Kauf</t>
  </si>
  <si>
    <t>INST</t>
  </si>
  <si>
    <t>Installation / Inbetriebnahme</t>
  </si>
  <si>
    <t>FOLG</t>
  </si>
  <si>
    <t>Folgekosten (Versicherung/Lizenzen) p.a.</t>
  </si>
  <si>
    <t>BETR2</t>
  </si>
  <si>
    <t>Betrieb (Energie/Wasser/Verbrauch) p.a.</t>
  </si>
  <si>
    <t>WART2</t>
  </si>
  <si>
    <t>Wartung/Support p.a.</t>
  </si>
  <si>
    <t>PERS</t>
  </si>
  <si>
    <t>Personalkosten p.a.</t>
  </si>
  <si>
    <t>ENTS</t>
  </si>
  <si>
    <t>Entsorgung am Nutzungsende</t>
  </si>
  <si>
    <t>einmalig-N</t>
  </si>
  <si>
    <t>Summe LCC Standard (Barwert)</t>
  </si>
  <si>
    <t>5.3 – Bereich EU-Sektor-LCC-Tool oder sonstiges LCC-Tool (Direkteintrag der Ergebnissummen)</t>
  </si>
  <si>
    <t>ℹ  Wurde ein EU-Sektor-Tool (z. B. für Computer, Monitore, Beleuchtung, Verkaufsautomaten) oder ein sonstiges LCC-Tool genutzt, sind die Ergebnissummen (Barwert je Variante) hier einzutragen. Die Bezeichnung des Tools ist im Feld darunter anzugeben.</t>
  </si>
  <si>
    <t>LCC-Tool</t>
  </si>
  <si>
    <t>Bezeichnung des verwendeten LCC-Tools (Name, Herausgeber, Version/Stand) – auszufüllen bei Auswahl "Sektor-spezifisch EU-Tool" oder "Sonstiges LCC-Tool" in K20</t>
  </si>
  <si>
    <t>EU</t>
  </si>
  <si>
    <t>LCC-Summe aus verwendetem Tool (Barwert)</t>
  </si>
  <si>
    <t>5.4 – Aktive LCC-Summe je Variante</t>
  </si>
  <si>
    <t>→</t>
  </si>
  <si>
    <t>AKTIVE LCC-SUMME (aus gewähltem Schema, ohne CO2)</t>
  </si>
  <si>
    <t>5.5 – ErP-Zusatzblock (§ 67 VgV) – nur bei K19 = Ja</t>
  </si>
  <si>
    <t>ℹ  Bei energieverbrauchsrelevanten Waren: konkrete Angaben zu Energieträger, Effizienzklasse, Verbrauch, Nutzungsprofil, Standby und Anteil erneuerbarer Energie. Der Betriebsenergiebedarf ist manuell in ENER/BETR2 zu übertragen.</t>
  </si>
  <si>
    <t>ErP-Kennwert</t>
  </si>
  <si>
    <t>Einheit</t>
  </si>
  <si>
    <t>Variante A</t>
  </si>
  <si>
    <t>Variante B</t>
  </si>
  <si>
    <t>Variante C</t>
  </si>
  <si>
    <t>ErP</t>
  </si>
  <si>
    <t>Energieträger</t>
  </si>
  <si>
    <t>Strom/Gas/Wärme/Diesel/…</t>
  </si>
  <si>
    <t>Energieeffizienzklasse</t>
  </si>
  <si>
    <t>A+++ bis G</t>
  </si>
  <si>
    <t>Konkreter Energieverbrauch</t>
  </si>
  <si>
    <t>kWh/a</t>
  </si>
  <si>
    <t>Nutzungsprofil</t>
  </si>
  <si>
    <t>h/a</t>
  </si>
  <si>
    <t>Standby-Verbrauch</t>
  </si>
  <si>
    <t>W</t>
  </si>
  <si>
    <t>Anteil erneuerbare Energie</t>
  </si>
  <si>
    <t>%</t>
  </si>
  <si>
    <t>5.6 – CO₂-Schattenpreis</t>
  </si>
  <si>
    <t>ℹ  Ab 216.000 EUR Auftragswert anzusetzen. Für 2026: 320 EUR/t CO2e (Mindestwert GRIP). THG-Menge (Cradle-to-Gate + Betrieb + End-of-Life) × Schattenpreis = CO2-Kosten (barwertig).</t>
  </si>
  <si>
    <t>Position</t>
  </si>
  <si>
    <t>A1-A3</t>
  </si>
  <si>
    <t>THG Cradle-to-Gate (Herstellung, A1–A3). Alternative Grobabschätzung: BKI-Kurzabschätzung in Sektion 5.9 verwenden und Ergebnis manuell in F/G/H übernehmen.</t>
  </si>
  <si>
    <t>t CO2e</t>
  </si>
  <si>
    <t>THG Betrieb (p.a.)</t>
  </si>
  <si>
    <t>t CO2e/a</t>
  </si>
  <si>
    <t>C1-C4</t>
  </si>
  <si>
    <t>THG End-of-Life</t>
  </si>
  <si>
    <t>PREIS</t>
  </si>
  <si>
    <t>CO2-Schattenpreis</t>
  </si>
  <si>
    <t>EUR/t</t>
  </si>
  <si>
    <t>CO2-Kosten (Barwert)</t>
  </si>
  <si>
    <t>EUR</t>
  </si>
  <si>
    <t>C16</t>
  </si>
  <si>
    <t>Auf welcher Ökobilanzierungsmethode basieren die angesetzten Treibhausgas-Werte? Bitte benennen Sie die angewendete Norm bzw. den Standard sowie die berücksichtigten Lebenszyklusphasen: z. B. DIN EN 15804 (Module A1–A3/B6/C1–C4); ISO 14040/14044; ISO 14067 – Product Carbon Footprint; GHG Protocol; QNG-Bilanzierungsregeln nach Anlage 3 der KFN-Förderrichtlinie; BKI-Konstruktionsatlas KA2 (Grobabschätzung nach Sektion 5.9). Systemgrenzen, Datenbasis und wesentliche Annahmen sind anzugeben.</t>
  </si>
  <si>
    <t>C17</t>
  </si>
  <si>
    <t>Ist die vollständige Ökobilanz bzw. THG-Bilanz, auf der der CO₂-Schattenpreis beruht, der Vergabeakte als Anlage beigefügt? Bitte Titel, Version/Datum und Aussteller der Bilanz angeben sowie den Anlagenverweis (Anlage-Nummer, Dateiname) eintragen.</t>
  </si>
  <si>
    <t>5.7 – Gesamtergebnis</t>
  </si>
  <si>
    <t>Var</t>
  </si>
  <si>
    <t>Bezeichnung</t>
  </si>
  <si>
    <t>LCC + CO2</t>
  </si>
  <si>
    <t>A</t>
  </si>
  <si>
    <t>B</t>
  </si>
  <si>
    <t>C</t>
  </si>
  <si>
    <t>ℹ  Bei Stufe 3 zusätzlich eine Sensitivitätsanalyse (Diskontsatz ±1 %, Nutzungsdauer ±20 %, CO₂-Preis ±50 %) als Anlage beifügen. Beispiel-Rechenblatt kann von FB 60 bereitgestellt werden.</t>
  </si>
  <si>
    <t>5.8 – Dokumentation LCC-Rahmen und CO₂-Schattenpreis</t>
  </si>
  <si>
    <t>C6</t>
  </si>
  <si>
    <t>Angesetzte Nutzungsdauer (Jahre) und Herleitung (Herstellerangaben, DIN 18960 / VDI 2067, Erfahrungswerte).</t>
  </si>
  <si>
    <t>C7</t>
  </si>
  <si>
    <t>Vollständigkeit der Kostenkategorien nach § 59 Abs. 2 VgV bestätigt. Abweichungen benennen.</t>
  </si>
  <si>
    <t>C8</t>
  </si>
  <si>
    <t>Verwendeter Diskontierungssatz (%) real/nominal + Grundlage.</t>
  </si>
  <si>
    <t>C9</t>
  </si>
  <si>
    <t>Sensitivitätsanalyse für Energiepreise, Nutzungsdauer und Diskontierungssatz (mind. drei Szenarien). Kurzergebnis.</t>
  </si>
  <si>
    <t>C10</t>
  </si>
  <si>
    <t>LCC-Berechnung als Anlage für die Vergabeunterlagen aufbereitet und nachvollziehbar (§ 59 Abs. 2 S. 1 VgV)?</t>
  </si>
  <si>
    <t>C11</t>
  </si>
  <si>
    <t>Eingeschätzte Klimarelevanz (hoch / mittel / gering) mit Begründung.</t>
  </si>
  <si>
    <t>C12</t>
  </si>
  <si>
    <t>Datengrundlagen für die THG-Bilanzierung (EPDs, ÖKOBAUDAT, UBA-Emissionsfaktoren, Herstellerangaben). Auflistung.</t>
  </si>
  <si>
    <t>C13</t>
  </si>
  <si>
    <t>Angesetzter Schattenpreis (EUR/t CO₂e) und Grundlage (GRIP-Standardwert / abweichende Festlegung FB 36 / differenziert nach Teilleistung).</t>
  </si>
  <si>
    <t>C14</t>
  </si>
  <si>
    <t>Sensitivitätsanalyse mit alternativen Schattenpreisen (Unter-/Standard-/Obergrenze) und THG-Annahmen. Kernaussage.</t>
  </si>
  <si>
    <t>C15</t>
  </si>
  <si>
    <t>Anwendung des CO2-Schattenpreises als Zuschlagskriterium (Anlage x GRIP-Formulierungsbeispiel). Bewertungsrelevante Positionen benennen.</t>
  </si>
  <si>
    <t>5.9 – BKI-Kurzabschätzung Baukonstruktion (KG 300, DIN 276)</t>
  </si>
  <si>
    <t>ℹ  Alternative Grobabschätzung der Herstellungsemissionen (A1-A3, B4, C3-C4 nach EN 15804) auf Basis des BKI-Konstruktionsatlas KA2. Bauteilfläche × BKI-Kennwert [kg CO₂e/m²·a] × 50 Jahre = Beitrag in t CO₂e. Kennwerte pro Kostengruppe für jede der bis zu drei Varianten eintragen. Kennwerte finden Sie im BKI-Fachbuch KA2 oder in der zugehörigen Quick-Check-Excelvorlage. Genauigkeit ±30 %. Ergebnis in Zeile 78 (A1-A3) je Variante übernehmen; vollständige BKI-Berechnung als Anlage beifügen.</t>
  </si>
  <si>
    <t>NRF</t>
  </si>
  <si>
    <t>Netto-Raumfläche (Bezugsgröße) – nur zur Kontrolle in kg CO₂e/m²·a</t>
  </si>
  <si>
    <t>m²</t>
  </si>
  <si>
    <t>KG</t>
  </si>
  <si>
    <t>Bauteil-Kategorie</t>
  </si>
  <si>
    <t>Fläche
[m²]</t>
  </si>
  <si>
    <t>Kennwert
Var. A</t>
  </si>
  <si>
    <t>Kennwert
Var. B</t>
  </si>
  <si>
    <t>Kennwert
Var. C</t>
  </si>
  <si>
    <t>Beitrag A
[t CO₂e]</t>
  </si>
  <si>
    <t>Beitrag B
[t CO₂e]</t>
  </si>
  <si>
    <t>Beitrag C
[t CO₂e]</t>
  </si>
  <si>
    <t>KG 320</t>
  </si>
  <si>
    <t>Gründung, Unterbau, ggf. Untergeschoss</t>
  </si>
  <si>
    <t>KG 330</t>
  </si>
  <si>
    <t>Außenwände (ohne Fenster, KG 334)</t>
  </si>
  <si>
    <t>KG 334</t>
  </si>
  <si>
    <t>Außenwandöffnungen, Fenster</t>
  </si>
  <si>
    <t>KG 340</t>
  </si>
  <si>
    <t>Innenwände, vertikale Baukonstruktionen</t>
  </si>
  <si>
    <t>KG 350</t>
  </si>
  <si>
    <t>Decken, horizontale Baukonstruktionen</t>
  </si>
  <si>
    <t>KG 360</t>
  </si>
  <si>
    <t>Dächer</t>
  </si>
  <si>
    <t>Zwischensumme (KG 320–360)</t>
  </si>
  <si>
    <t>Zuschlag Ausbau (Treppen, Türen, Ausstattung) – 15 %</t>
  </si>
  <si>
    <t>Zuschlag Kleinst- und Verbindungsmittel – 5 %</t>
  </si>
  <si>
    <t>Gesamt BKI [t CO₂e] – Übernahme in Zeile 78 (A1-A3) je Variante möglich</t>
  </si>
  <si>
    <t>Kontrollwert: kg CO₂e / m² NRF · Jahr (Vergleich mit QNG-Grenzwerten)</t>
  </si>
  <si>
    <t>ℹ  Orientierung: QNG-PLUS ≤ 24 kg CO₂e/m²·a (GWP total), QNG-PREMIUM ≤ 20 kg CO₂e/m²·a. Diese Grenzwerte gelten für das GESAMTE Gebäude (KG 300 + KG 400 + Betrieb B1, B4, B6, C3-C4). Die vorliegende BKI-Kurzabschätzung deckt nur KG 300 A1-A3+B4+C3-C4 ab.</t>
  </si>
  <si>
    <t>6. Modul D – Abwägung und Ableitung</t>
  </si>
  <si>
    <t>Empfehlung der Variante auf Basis der Bedarfs-, Klima- und Wirtschaftlichkeitsanalyse.</t>
  </si>
  <si>
    <t>Erläuterung</t>
  </si>
  <si>
    <t>6 – Abwägung und Ableitung</t>
  </si>
  <si>
    <t>ℹ  Modul D verdichtet die Ergebnisse aus A, B und C zu einer Empfehlung. Klimavorrang bei vergleichbarer Bedarfsdeckung.</t>
  </si>
  <si>
    <t>▶  Beispiel: EPD-Anforderung → Mindestanforderung. GWP-Bewertung → Zuschlagskriterium. Nachweispflicht → Vertragsbedingung.</t>
  </si>
  <si>
    <t>D1</t>
  </si>
  <si>
    <t>Nach der Wirtschaftlichkeitsuntersuchung (LCC ggf. inkl. CO₂-Schattenpreis) und der Klima- und Gesamtabwägung ist eine bevorzugte Variante zu benennen. Der Anschaffungspreis allein ist nicht ausschlaggebend. Welche Variante wird empfohlen und mit welcher tragenden Begründung?</t>
  </si>
  <si>
    <t>D2</t>
  </si>
  <si>
    <t>Zur Entscheidung gehört eine Gesamtabwägung, die neben der Wirtschaftlichkeit (LCC inkl. Klimakosten) auch technische Eignung, Klimawirkung, rechtliche, organisatorische und personelle Aspekte sowie Risiken einbezieht. Was sind die Kernpunkte dieser Gesamtabwägung?</t>
  </si>
  <si>
    <t>D3</t>
  </si>
  <si>
    <t>Grundsatz: Bei vergleichbarer Bedarfsdeckung ist die klimafreundlichere Variante zu wählen. Wurde diese hier gewählt? Falls nicht, wie lautet die Begründung für die Abweichung vom Klimavorrang?</t>
  </si>
  <si>
    <t>D4</t>
  </si>
  <si>
    <t>Nur für Bauleistungen: Nach der 20 %-Regel gelten Varianten mit einem GWP von mehr als 20 % über der emissionsärmsten Variante regelmäßig als nicht vorzugswürdig. Wie ist das Ergebnis im vorliegenden Fall — und, falls davon abgewichen wird, welche Begründung liegt vor?</t>
  </si>
  <si>
    <t>D5</t>
  </si>
  <si>
    <t>Die Anforderungen aus der Klimabewertung müssen in die Vergabeunterlagen überführt werden. Dabei ist zu unterscheiden zwischen Mindestanforderungen (§ 121 GWB / § 31 VgV), Zuschlagskriterien (§ 127 GWB) und Vertragsausführungsbedingungen (§ 128 GWB). Welche Anforderungen werden welcher Kategorie zugeordnet?</t>
  </si>
  <si>
    <t>D6</t>
  </si>
  <si>
    <t>Gütezeichen (z. B. Blauer Engel, EU Ecolabel) und soziale Kriterien können in den Vergabeunterlagen gefordert werden — bei Gütezeichen ist immer eine Gleichwertigkeitsklausel aufzunehmen, damit auch andere gleichwertige Nachweise akzeptiert werden. Zusätzlich gilt in NRW das Tariftreue- und Vergabegesetz (TVgG NRW), das Tariftreue der Beschäftigten und die Einhaltung internationaler Arbeitsstandards (ILO-Kernarbeitsnormen) sicherstellt. Welche Gütezeichen und sozialen Kriterien sollen in die Vergabeunterlagen aufgenommen werden?</t>
  </si>
  <si>
    <t>D7</t>
  </si>
  <si>
    <t>Neben der klassischen Vergabe gibt es alternative Verfahrensarten wie die funktionale Leistungsbeschreibung, die Innovationspartnerschaft oder den wettbewerblichen Dialog. Wurde eine alternative Verfahrensart geprüft und ggf. gewählt? Bitte kurz begründen.</t>
  </si>
  <si>
    <t>7. Modul E – Beteiligung, Risiken und Freigaben</t>
  </si>
  <si>
    <t>ℹ  Zuständigkeiten nach Dezernatsverteilungsplan Stadt Aachen (Stand 01.11.2025). FB 60 (Dez. II) immer eingebunden; FB 36 (Dez. VII) ab Stufe 2 mit hoher Klimarelevanz verpflichtend.</t>
  </si>
  <si>
    <t>7.1 Beteiligung interner Stellen</t>
  </si>
  <si>
    <t>Stelle</t>
  </si>
  <si>
    <t>Erforderlich in Stufe</t>
  </si>
  <si>
    <t>Datum</t>
  </si>
  <si>
    <t>Ergebnis / Votum</t>
  </si>
  <si>
    <t>FB 60 – Vertrags-, Vergabe- und Fördermittelmanagement (Dez. II)</t>
  </si>
  <si>
    <t>1 / 2 / 3</t>
  </si>
  <si>
    <t>FB 36 – Klima und Umwelt (Dez. VII)</t>
  </si>
  <si>
    <t>2 / 3 (bei hoher Klimarelevanz)</t>
  </si>
  <si>
    <t>FB 20 – Finanzsteuerung / Kämmerei (Dez. II)</t>
  </si>
  <si>
    <t>1 / 2 / 3 nach Wertgrenze</t>
  </si>
  <si>
    <t>FB 14 – Rechnungsprüfung (Dez. I)</t>
  </si>
  <si>
    <t>3 (soweit GO NRW / HH-Recht)</t>
  </si>
  <si>
    <t>FB 30 – Recht und Versicherung (Dez. II)</t>
  </si>
  <si>
    <t>bei vergaberechtl. Grundsatzfragen</t>
  </si>
  <si>
    <t>Organisationsstellenleiter (Ausnahme Negativliste)</t>
  </si>
  <si>
    <t>0–3 (falls einschlägig)</t>
  </si>
  <si>
    <t>7.2 Risikodokumentation</t>
  </si>
  <si>
    <t>E1</t>
  </si>
  <si>
    <t>Bei mehrjährigen Verträgen oder Rahmenvereinbarungen können sich Preise für Energie, Rohstoffe oder Leistungen wesentlich verändern. Welche Annahmen zu Preisänderungen liegen der Wirtschaftlichkeitsuntersuchung zugrunde und welche Maßnahmen sind vorgesehen, um Preisrisiken zu begrenzen (z. B. Preisgleitklauseln, Bevorratung, Rahmenvertrag mit Optionen)?</t>
  </si>
  <si>
    <t>E2</t>
  </si>
  <si>
    <t>Eine nicht klimafreundliche Beschaffung kann Klimarisiken (höhere Emissionen, Zielverfehlung Klimastadtvertrag) und Reputationsrisiken (öffentliche Kritik, politische Vorgaben) auslösen. Wie hoch werden diese Risiken hier eingeschätzt und begründet?</t>
  </si>
  <si>
    <t>E3</t>
  </si>
  <si>
    <t>Bei der Vergabe sind bestimmte rechtliche Risiken zu beachten: die Leistungsbeschreibung muss produktneutral sein, Gütezeichen dürfen nur mit einer Gleichwertigkeitsklausel gefordert werden und die Zuschlagskriterien müssen transparent sein. Wie werden diese Anforderungen im vorliegenden Vergabeverfahren erfüllt und welche Risiken bestehen?</t>
  </si>
  <si>
    <t>E4</t>
  </si>
  <si>
    <t>Bei Auftragsänderungen und Nachträgen während der Vertragslaufzeit gelten die Voraussetzungen des § 132 GWB. Welche Änderungs- und Nachtragsstrategie ist vorgesehen (Kernpunkte)?</t>
  </si>
  <si>
    <t>7.3 Freigaben</t>
  </si>
  <si>
    <t>Rolle</t>
  </si>
  <si>
    <t>Name</t>
  </si>
  <si>
    <t>Unterschrift</t>
  </si>
  <si>
    <t>Bedarfsträger</t>
  </si>
  <si>
    <t>Fachbereichsleitung</t>
  </si>
  <si>
    <t>FB 60 (Eingang)</t>
  </si>
  <si>
    <t>FB 36 (bei Klimarelevanz)</t>
  </si>
  <si>
    <t>FB 20 / Kämmerei</t>
  </si>
  <si>
    <t>8. Zusammenfassung für die zentrale Vergabestelle (FB 60)</t>
  </si>
  <si>
    <t>ℹ  Auto-erzeugte Übersicht der Antworten aus Modulen A–E. Offene Pflichtantworten sind rot markiert. Nicht anwendbare Fragen sind dunkelgrau ausgeblendet.</t>
  </si>
  <si>
    <t>Kopfdaten der Beschaffung</t>
  </si>
  <si>
    <t>Bedarfsträger (Fachbereich)</t>
  </si>
  <si>
    <t>Zuständiges Dezernat</t>
  </si>
  <si>
    <t>Ansprechperson</t>
  </si>
  <si>
    <t>Kurzbezeichnung</t>
  </si>
  <si>
    <t>Auftragsart</t>
  </si>
  <si>
    <t>Auftragswert netto (EUR)</t>
  </si>
  <si>
    <t>Klimarelevanz</t>
  </si>
  <si>
    <t>Energieverbrauchsrelevantes Gut (§ 67 VgV)</t>
  </si>
  <si>
    <t>LCC-Methode</t>
  </si>
  <si>
    <t>Basisstufe</t>
  </si>
  <si>
    <t>Effektive Stufe</t>
  </si>
  <si>
    <t>Negativliste – Auslösung</t>
  </si>
  <si>
    <t>Wirtschaftlichkeit – Kernwerte je Variante</t>
  </si>
  <si>
    <t>Variante</t>
  </si>
  <si>
    <t>LCC (ohne CO₂)</t>
  </si>
  <si>
    <t>LCC + CO₂</t>
  </si>
  <si>
    <t>Antworten aus den Modulen A–E</t>
  </si>
  <si>
    <t>Status</t>
  </si>
  <si>
    <t>B1</t>
  </si>
  <si>
    <t>Fällt der Beschaffungsgegenstand ganz oder teilweise unter die Negativliste (Anlage x GRIP-Leitfaden)?</t>
  </si>
  <si>
    <t>B1a</t>
  </si>
  <si>
    <t>Betroffene Positionen der Negativliste</t>
  </si>
  <si>
    <t>B2</t>
  </si>
  <si>
    <t>Ausnahmebegründung: dringendes öffentliches Interesse mit Alternativvorschlägen</t>
  </si>
  <si>
    <t>B3</t>
  </si>
  <si>
    <t>Genehmigung Organisationsstellenleiter (kaufmännisch/technisch) im Einvernehmen mit FB 60</t>
  </si>
  <si>
    <t>Ermittelte Handlungsvarianten (Kurzbezeichnung, Beschreibung, wesentliche Merkmale). Zu prüfen sind mind. Neukauf/Miete/Leasing/Sharing/Refurbished/Reparatur; bei Bau: Sanierung/Umnutzung vs. Neubau.</t>
  </si>
  <si>
    <t>Methodenauswahl (Nutzwertanalyse, Kapitalwertmethode, Kostenvergleich) einschließlich Entscheidungskriterien und Begründung.</t>
  </si>
  <si>
    <t>C4a</t>
  </si>
  <si>
    <t>Bezeichnung des verwendeten LCC-Tools (bei Auswahl 'Sektor-spezifisch EU-Tool' oder 'Sonstiges LCC-Tool' in K20)</t>
  </si>
  <si>
    <t>Auf welcher Ökobilanzierungsmethode basieren die angesetzten Treibhausgas-Werte? (u. a. DIN EN 15804; ISO 14040/14044; ISO 14067; GHG Protocol; QNG-Bilanzierungsregeln; BKI-Konstruktionsatlas KA2 gemäß Sektion 5.9)</t>
  </si>
  <si>
    <t>Ist die vollständige Ökobilanz/THG-Bilanz der Vergabeakte als Anlage beigefügt? (Titel, Version, Aussteller, Anlagenverweis)</t>
  </si>
  <si>
    <t>C17a</t>
  </si>
  <si>
    <t>BKI-Kurzabschätzung Baukonstruktion (KG 300): Bauteilflächen und Kennwerte je Kostengruppe aus dem BKI-Konstruktionsatlas KA2. Wurde diese als alternative Grobabschätzung genutzt?</t>
  </si>
  <si>
    <t>Konfig_Stufen – Schwellenwerte</t>
  </si>
  <si>
    <t>Parameter</t>
  </si>
  <si>
    <t>Wert</t>
  </si>
  <si>
    <t>Schwelle_Stufe_0_1</t>
  </si>
  <si>
    <t>Untergrenze Stufe 1</t>
  </si>
  <si>
    <t>Schwelle_Stufe_1_2</t>
  </si>
  <si>
    <t>Untergrenze Stufe 2</t>
  </si>
  <si>
    <t>EU_Schwelle_LD</t>
  </si>
  <si>
    <t>EU-Schwelle Liefer-/Dienstleistungen (2026)</t>
  </si>
  <si>
    <t>EU_Schwelle_LD_Obere_Behoerde</t>
  </si>
  <si>
    <t>EU-Schwelle LD obere Bundesbehörden</t>
  </si>
  <si>
    <t>EU_Schwelle_Soziale_DL</t>
  </si>
  <si>
    <t>EU-Schwelle soziale und besondere DL</t>
  </si>
  <si>
    <t>EU_Schwelle_Bau</t>
  </si>
  <si>
    <t>EU-Schwelle Bauleistungen</t>
  </si>
  <si>
    <t>Schwelle_CO2_Schattenpreis</t>
  </si>
  <si>
    <t>CO2-Schattenpreis ab (Leitfaden § cB)</t>
  </si>
  <si>
    <t>Schwelle_TVgG_NRW</t>
  </si>
  <si>
    <t>TVgG NRW ab (§ 3 TVgG NRW)</t>
  </si>
  <si>
    <t>CO2_Preis_2026_EUR_je_t</t>
  </si>
  <si>
    <t>CO2-Schattenpreis 2026 EUR/t CO2e</t>
  </si>
  <si>
    <t>Diskontierungssatz_default</t>
  </si>
  <si>
    <t>Standard-Diskontsatz real</t>
  </si>
  <si>
    <t>Preissteigerung_Energie_default</t>
  </si>
  <si>
    <t>Preissteigerung_allgemein_default</t>
  </si>
  <si>
    <t>Konfig_LCC – Referenzwerte</t>
  </si>
  <si>
    <t>Referenzpreise Energie / Ressourcen (netto, Richtwerte Stand 2026)</t>
  </si>
  <si>
    <t>Preis netto</t>
  </si>
  <si>
    <t>Strom (Netzbezug, Gewerbe)</t>
  </si>
  <si>
    <t>EUR/kWh</t>
  </si>
  <si>
    <t>Fernwärme</t>
  </si>
  <si>
    <t>Erdgas</t>
  </si>
  <si>
    <t>Heizöl EL</t>
  </si>
  <si>
    <t>HVO / Bio-Diesel</t>
  </si>
  <si>
    <t>EUR/l</t>
  </si>
  <si>
    <t>Diesel (fossil)</t>
  </si>
  <si>
    <t>Trinkwasser</t>
  </si>
  <si>
    <t>EUR/m³</t>
  </si>
  <si>
    <t>Abwasser</t>
  </si>
  <si>
    <t>Referenz-Nutzungsdauern nach BBSR/VDI 2067 (Richtwerte)</t>
  </si>
  <si>
    <t>Bauteil / Anlage</t>
  </si>
  <si>
    <t>Bereich</t>
  </si>
  <si>
    <t>Rohbau / tragende Konstruktion</t>
  </si>
  <si>
    <t>80</t>
  </si>
  <si>
    <t>KG 300</t>
  </si>
  <si>
    <t>Fassade / WDVS</t>
  </si>
  <si>
    <t>≥ 50</t>
  </si>
  <si>
    <t>Fenster</t>
  </si>
  <si>
    <t>40</t>
  </si>
  <si>
    <t>Dach (Dachdeckung Bitumen)</t>
  </si>
  <si>
    <t>30-40</t>
  </si>
  <si>
    <t>Wärmepumpe</t>
  </si>
  <si>
    <t>15-20</t>
  </si>
  <si>
    <t>KG 400</t>
  </si>
  <si>
    <t>Gaskessel</t>
  </si>
  <si>
    <t>18-20</t>
  </si>
  <si>
    <t>Regelungstechnik</t>
  </si>
  <si>
    <t>10-15</t>
  </si>
  <si>
    <t>Pumpen / Ventilatoren</t>
  </si>
  <si>
    <t>12-15</t>
  </si>
  <si>
    <t>Rohrnetz Kunststoff</t>
  </si>
  <si>
    <t>40-50</t>
  </si>
  <si>
    <t>Beleuchtung LED</t>
  </si>
  <si>
    <t>Computer / Notebook</t>
  </si>
  <si>
    <t>4-6</t>
  </si>
  <si>
    <t>IT</t>
  </si>
  <si>
    <t>Multifunktionsdrucker</t>
  </si>
  <si>
    <t>5-7</t>
  </si>
  <si>
    <t>Bürostuhl / Sitzmöbel</t>
  </si>
  <si>
    <t>Möbel</t>
  </si>
  <si>
    <t>Kühlschrank / Gefriergerät</t>
  </si>
  <si>
    <t>Haushaltsgeräte</t>
  </si>
  <si>
    <t>Nutzfahrzeug (Diesel)</t>
  </si>
  <si>
    <t>8-12</t>
  </si>
  <si>
    <t>Fahrzeuge</t>
  </si>
  <si>
    <t>Elektrofahrzeug</t>
  </si>
  <si>
    <t>Auftragsarten</t>
  </si>
  <si>
    <t>Genehmigungsstand</t>
  </si>
  <si>
    <t>Foerdermittel</t>
  </si>
  <si>
    <t>JaNein</t>
  </si>
  <si>
    <t>NegListe_Antwort</t>
  </si>
  <si>
    <t>EinschKlima</t>
  </si>
  <si>
    <t>Vertiefungsind</t>
  </si>
  <si>
    <t>Energieklasse</t>
  </si>
  <si>
    <t>LCC_Methode</t>
  </si>
  <si>
    <t>Lieferleistung</t>
  </si>
  <si>
    <t>frei</t>
  </si>
  <si>
    <t>keine</t>
  </si>
  <si>
    <t>hoch</t>
  </si>
  <si>
    <t>Ja</t>
  </si>
  <si>
    <t>nein</t>
  </si>
  <si>
    <t>A+++</t>
  </si>
  <si>
    <t>Standard (UBA LCC-CO2-Tool)</t>
  </si>
  <si>
    <t>Dienstleistung</t>
  </si>
  <si>
    <t>beantragt</t>
  </si>
  <si>
    <t>ja</t>
  </si>
  <si>
    <t>niedrig</t>
  </si>
  <si>
    <t>Nein</t>
  </si>
  <si>
    <t>mittel</t>
  </si>
  <si>
    <t>A++</t>
  </si>
  <si>
    <t>Bau (VDI 2067 / DIN 18960)</t>
  </si>
  <si>
    <t>Bauleistung</t>
  </si>
  <si>
    <t>in Bearbeitung</t>
  </si>
  <si>
    <t>noch unklar</t>
  </si>
  <si>
    <t>so gering, dass Auseinandersetzung unverhältnismäßig</t>
  </si>
  <si>
    <t>teilweise</t>
  </si>
  <si>
    <t>gering</t>
  </si>
  <si>
    <t>Irreversibilität / Lock-in-Effekt</t>
  </si>
  <si>
    <t>A+</t>
  </si>
  <si>
    <t>Sektor-spezifisch EU-Tool</t>
  </si>
  <si>
    <t>freiberufliche Leistung</t>
  </si>
  <si>
    <t>nicht erforderlich</t>
  </si>
  <si>
    <t>erhebliche Risiken (Lieferabhängigkeit, Ausfallrisiko)</t>
  </si>
  <si>
    <t>Sonstiges LCC-Tool</t>
  </si>
  <si>
    <t>Konzession</t>
  </si>
  <si>
    <t>D</t>
  </si>
  <si>
    <t>E</t>
  </si>
  <si>
    <t>F</t>
  </si>
  <si>
    <t>G</t>
  </si>
  <si>
    <t>nicht klassifiziert</t>
  </si>
  <si>
    <t>Modul</t>
  </si>
  <si>
    <t>Abschnitt</t>
  </si>
  <si>
    <t>Abschnittstitel</t>
  </si>
  <si>
    <t>Fragetext</t>
  </si>
  <si>
    <t>Antworttyp</t>
  </si>
  <si>
    <t>Optionen</t>
  </si>
  <si>
    <t>Stufen</t>
  </si>
  <si>
    <t>Stufe0</t>
  </si>
  <si>
    <t>Pflicht</t>
  </si>
  <si>
    <t>Pflicht_wenn</t>
  </si>
  <si>
    <t>Leitfaden_Ref</t>
  </si>
  <si>
    <t>3.1</t>
  </si>
  <si>
    <t>Prüfung Bedarf und Beschaffung</t>
  </si>
  <si>
    <t>freetext</t>
  </si>
  <si>
    <t>1/2/3</t>
  </si>
  <si>
    <t>alle</t>
  </si>
  <si>
    <t>GRIP-Leitfaden Modul A: sachliche Bedarfsbeschreibung</t>
  </si>
  <si>
    <t>GRIP-Leitfaden: Prüfung fortbestehender Bedarf</t>
  </si>
  <si>
    <t>GRIP-Leitfaden: interne Alternativen prüfen</t>
  </si>
  <si>
    <t>Dienstleistung, freiberufliche Leistung</t>
  </si>
  <si>
    <t>2/3</t>
  </si>
  <si>
    <t>§ 28 VgV</t>
  </si>
  <si>
    <t>3.2</t>
  </si>
  <si>
    <t>Prüfung Umfang und Ausstattung</t>
  </si>
  <si>
    <t>GRIP-Leitfaden: Ausstattungsprüfung</t>
  </si>
  <si>
    <t>Lieferleistung, Dienstleistung</t>
  </si>
  <si>
    <t>3.3</t>
  </si>
  <si>
    <t>Prüfung Effizienz und Klimafestigkeit</t>
  </si>
  <si>
    <t>GRIP-Leitfaden: Effizienzprinzip</t>
  </si>
  <si>
    <t>Bauleistung, Lieferleistung</t>
  </si>
  <si>
    <t>4.1</t>
  </si>
  <si>
    <t>Negativliste</t>
  </si>
  <si>
    <t>Fällt der Beschaffungsgegenstand ganz oder teilweise unter die Negativliste (z. B. HFKW-Baustoffe, halogenierte Kältemittel, Einwegverpackungen, Mikroplastik)?</t>
  </si>
  <si>
    <t>auswahl</t>
  </si>
  <si>
    <t>Nein / Ja - Einzelprüfung erforderlich / Ja - global betroffen</t>
  </si>
  <si>
    <t>Anlage x GRIP – Negativliste</t>
  </si>
  <si>
    <t>Betroffene Positionen der Negativliste benennen.</t>
  </si>
  <si>
    <t>B1 = 'Ja - Einzelprüfung'</t>
  </si>
  <si>
    <t>Ausnahmebegründung: dringendes öffentliches Interesse mit ein bis zwei Alternativvorschlägen zur klimafreundlichen Erfüllung.</t>
  </si>
  <si>
    <t>B1 = 'Ja'</t>
  </si>
  <si>
    <t>Genehmigung Organisationsstellenleiter (kaufmännisch/technisch) im Einvernehmen mit FB 60 – Datum und Name.</t>
  </si>
  <si>
    <t>4.2</t>
  </si>
  <si>
    <t>Bauleistungen</t>
  </si>
  <si>
    <t>GRIP – Bauleistungen</t>
  </si>
  <si>
    <t>DGNB Kap. 6 – Vermeidung/Suffizienz</t>
  </si>
  <si>
    <t>DGNB Kap. 5 – Kompaktheit</t>
  </si>
  <si>
    <t>DGNB Kap. 5 – Kohlenstoffspeicher</t>
  </si>
  <si>
    <t>DGNB Kap. 6 – Re-Use</t>
  </si>
  <si>
    <t>DGNB Kap. 6 – Urban Mining</t>
  </si>
  <si>
    <t>DGNB Kap. 5 – Flexibilität</t>
  </si>
  <si>
    <t>GRIP – Bau Stufe 1: Grundsätzliche Prüfung</t>
  </si>
  <si>
    <t>4.3</t>
  </si>
  <si>
    <t>Lieferleistungen</t>
  </si>
  <si>
    <t>DGNB Kap. 6 – R-Strategien</t>
  </si>
  <si>
    <t>DGNB Kap. 5 – Sekundärrohstoffe</t>
  </si>
  <si>
    <t>4.4</t>
  </si>
  <si>
    <t>Dienstleistungen</t>
  </si>
  <si>
    <t>DGNB – Vermeidung</t>
  </si>
  <si>
    <t>5.1</t>
  </si>
  <si>
    <t>Handlungsvarianten</t>
  </si>
  <si>
    <t>5.3</t>
  </si>
  <si>
    <t>LCC-Tool-Bezeichnung</t>
  </si>
  <si>
    <t>Bezeichnung des verwendeten LCC-Tools (Name, Herausgeber, Version/Stand) – auszufüllen bei Auswahl 'Sektor-spezifisch EU-Tool' oder 'Sonstiges LCC-Tool' in K20.</t>
  </si>
  <si>
    <t>Bauleistung, Lieferleistung, Dienstleistung, freiberufliche Leistung</t>
  </si>
  <si>
    <t>Nachweisführung LCC-Tool-Auswahl (transparente Wirtschaftlichkeitsberechnung)</t>
  </si>
  <si>
    <t>5.2</t>
  </si>
  <si>
    <t>LCC</t>
  </si>
  <si>
    <t>CO2</t>
  </si>
  <si>
    <t>5.6</t>
  </si>
  <si>
    <t>CO₂-Schattenpreis</t>
  </si>
  <si>
    <t>Grundlage: DIN EN 15804; ISO 14040/14044; ISO 14067; QNG-Bilanzierungsregeln</t>
  </si>
  <si>
    <t>Anlagenpflicht Ökobilanz zum CO₂-Schattenpreis (Vergabeakte)</t>
  </si>
  <si>
    <t>5.9</t>
  </si>
  <si>
    <t>BKI-Kurzabschätzung</t>
  </si>
  <si>
    <t>BKI-Kurzabschätzung Baukonstruktion (KG 300): Bauteilflächen und Kennwerte je Kostengruppe aus dem BKI-Konstruktionsatlas KA2 als alternative Grobabschätzung der Herstellungsemissionen (A1-A3, B4, C3-C4). Genauigkeit ±30 %; vollständige Berechnung als Anlage beifügen.</t>
  </si>
  <si>
    <t>auto</t>
  </si>
  <si>
    <t>Kopf_K05&gt;=Schwelle_CO2</t>
  </si>
  <si>
    <t>BKI-Konstruktionsatlas KA2 (BBSR-BKI); Anlage KA2 Quick-Check</t>
  </si>
  <si>
    <t>6</t>
  </si>
  <si>
    <t>Abwägung</t>
  </si>
  <si>
    <t>GRIP – 20-%-Regel Bauleistungen</t>
  </si>
  <si>
    <t>§§ 121, 127, 128 GWB; § 31 VgV</t>
  </si>
  <si>
    <t>TVgG NRW; ILO-Kernarbeitsnormen</t>
  </si>
  <si>
    <t>7.2</t>
  </si>
  <si>
    <t>Risiken</t>
  </si>
  <si>
    <t>§ 132 GWB</t>
  </si>
  <si>
    <t>Konfig_Fachbereiche – Stadt Aachen (Stand 01.11.2025)</t>
  </si>
  <si>
    <t>FB-Nr.</t>
  </si>
  <si>
    <t>Dezernat</t>
  </si>
  <si>
    <t>Dezernatstitel</t>
  </si>
  <si>
    <t>Leitung / Zeichnungsberechtigt</t>
  </si>
  <si>
    <t>Anzeigename (Dropdown)</t>
  </si>
  <si>
    <t>FB 01</t>
  </si>
  <si>
    <t>Verwaltungsleitung, Grundsatz und Dialog</t>
  </si>
  <si>
    <t>I</t>
  </si>
  <si>
    <t>Verwaltungsleitung</t>
  </si>
  <si>
    <t>Oberbürgermeister Dr. Michael Ziemons</t>
  </si>
  <si>
    <t>FB 01 – Verwaltungsleitung, Grundsatz und Dialog</t>
  </si>
  <si>
    <t>FB 02</t>
  </si>
  <si>
    <t>Wirtschaft, Wissenschaft, Digitalstadt und Europa</t>
  </si>
  <si>
    <t>FB 02 – Wirtschaft, Wissenschaft, Digitalstadt und Europa</t>
  </si>
  <si>
    <t>FB 13</t>
  </si>
  <si>
    <t>Kommunikation und Stadtmarketing</t>
  </si>
  <si>
    <t>FB 13 – Kommunikation und Stadtmarketing</t>
  </si>
  <si>
    <t>FB 14</t>
  </si>
  <si>
    <t>Rechnungsprüfung</t>
  </si>
  <si>
    <t>FB 14 – Rechnungsprüfung</t>
  </si>
  <si>
    <t>FB 15</t>
  </si>
  <si>
    <t>Digitale Verwaltung und IT-Steuerung</t>
  </si>
  <si>
    <t>FB 15 – Digitale Verwaltung und IT-Steuerung</t>
  </si>
  <si>
    <t>FB 17</t>
  </si>
  <si>
    <t>Arbeitsmedizin und Arbeitssicherheit</t>
  </si>
  <si>
    <t>FB 17 – Arbeitsmedizin und Arbeitssicherheit</t>
  </si>
  <si>
    <t>FB 20</t>
  </si>
  <si>
    <t>Finanzsteuerung</t>
  </si>
  <si>
    <t>II</t>
  </si>
  <si>
    <t>Finanzen, Recht und Ordnung</t>
  </si>
  <si>
    <t>Stadtdirektorin und Stadtkämmerin Annekathrin Grehling</t>
  </si>
  <si>
    <t>FB 20 – Finanzsteuerung</t>
  </si>
  <si>
    <t>FB 22</t>
  </si>
  <si>
    <t>Steuern und Kasse</t>
  </si>
  <si>
    <t>FB 22 – Steuern und Kasse</t>
  </si>
  <si>
    <t>FB 23</t>
  </si>
  <si>
    <t>Immobilienmanagement</t>
  </si>
  <si>
    <t>FB 23 – Immobilienmanagement</t>
  </si>
  <si>
    <t>FB 30</t>
  </si>
  <si>
    <t>Recht und Versicherung</t>
  </si>
  <si>
    <t>FB 30 – Recht und Versicherung</t>
  </si>
  <si>
    <t>FB 32</t>
  </si>
  <si>
    <t>Sicherheit und Ordnung</t>
  </si>
  <si>
    <t>FB 32 – Sicherheit und Ordnung</t>
  </si>
  <si>
    <t>FB 34</t>
  </si>
  <si>
    <t>Standesamt</t>
  </si>
  <si>
    <t>FB 34 – Standesamt</t>
  </si>
  <si>
    <t>FB 60</t>
  </si>
  <si>
    <t>Vertrags-, Vergabe- und Fördermittelmanagement</t>
  </si>
  <si>
    <t>FB 60 – Vertrags-, Vergabe- und Fördermittelmanagement</t>
  </si>
  <si>
    <t>FB 61</t>
  </si>
  <si>
    <t>Stadtentwicklung und Stadtplanung</t>
  </si>
  <si>
    <t>III</t>
  </si>
  <si>
    <t>Stadtentwicklung, Bau und Mobilität</t>
  </si>
  <si>
    <t>Beigeordnete Frauke Burgdorff</t>
  </si>
  <si>
    <t>FB 61 – Stadtentwicklung und Stadtplanung</t>
  </si>
  <si>
    <t>FB 62</t>
  </si>
  <si>
    <t>Geoinformation und Bodenordnung</t>
  </si>
  <si>
    <t>FB 62 – Geoinformation und Bodenordnung</t>
  </si>
  <si>
    <t>FB 63</t>
  </si>
  <si>
    <t>Bauaufsicht</t>
  </si>
  <si>
    <t>FB 63 – Bauaufsicht</t>
  </si>
  <si>
    <t>FB 68</t>
  </si>
  <si>
    <t>Mobilität und Verkehr</t>
  </si>
  <si>
    <t>FB 68 – Mobilität und Verkehr</t>
  </si>
  <si>
    <t>FB 45</t>
  </si>
  <si>
    <t>Jugend und Schule</t>
  </si>
  <si>
    <t>IV</t>
  </si>
  <si>
    <t>Bildung, Jugend und Kultur</t>
  </si>
  <si>
    <t>Beigeordneter Heinrich Brötz</t>
  </si>
  <si>
    <t>FB 45 – Jugend und Schule</t>
  </si>
  <si>
    <t>FB 54</t>
  </si>
  <si>
    <t>KiTa und Kindertagespflege</t>
  </si>
  <si>
    <t>FB 54 – KiTa und Kindertagespflege</t>
  </si>
  <si>
    <t>E 42</t>
  </si>
  <si>
    <t>Volkshochschule</t>
  </si>
  <si>
    <t>E 42 – Volkshochschule</t>
  </si>
  <si>
    <t>E 46/47</t>
  </si>
  <si>
    <t>Stadttheater und Musikdirektion</t>
  </si>
  <si>
    <t>E 46/47 – Stadttheater und Musikdirektion</t>
  </si>
  <si>
    <t>E 49</t>
  </si>
  <si>
    <t>Kulturbetrieb</t>
  </si>
  <si>
    <t>E 49 – Kulturbetrieb</t>
  </si>
  <si>
    <t>FB 11</t>
  </si>
  <si>
    <t>Personal und Organisation</t>
  </si>
  <si>
    <t>V</t>
  </si>
  <si>
    <t>Personal, Feuerwehr und Sport</t>
  </si>
  <si>
    <t>Beigeordneter Dr. Markus Kremer</t>
  </si>
  <si>
    <t>FB 11 – Personal und Organisation</t>
  </si>
  <si>
    <t>FB 12</t>
  </si>
  <si>
    <t>Bürger*innenservice</t>
  </si>
  <si>
    <t>FB 12 – Bürger*innenservice</t>
  </si>
  <si>
    <t>FB 37</t>
  </si>
  <si>
    <t>Feuerwehr und Rettungsdienst</t>
  </si>
  <si>
    <t>FB 37 – Feuerwehr und Rettungsdienst</t>
  </si>
  <si>
    <t>FB 52</t>
  </si>
  <si>
    <t>Sport</t>
  </si>
  <si>
    <t>FB 52 – Sport</t>
  </si>
  <si>
    <t>FB 56</t>
  </si>
  <si>
    <t>Wohnen, Soziales und Integration</t>
  </si>
  <si>
    <t>VI</t>
  </si>
  <si>
    <t>Wohnen, Soziales und Wirtschaft</t>
  </si>
  <si>
    <t>Beigeordneter Thomas Hissel</t>
  </si>
  <si>
    <t>FB 56 – Wohnen, Soziales und Integration</t>
  </si>
  <si>
    <t>FB 36</t>
  </si>
  <si>
    <t>Klima und Umwelt</t>
  </si>
  <si>
    <t>VII</t>
  </si>
  <si>
    <t>Klima, Stadtbetrieb und Gebäude</t>
  </si>
  <si>
    <t>Beigeordneter Heiko Thomas</t>
  </si>
  <si>
    <t>FB 36 – Klima und Umwelt</t>
  </si>
  <si>
    <t>E 18</t>
  </si>
  <si>
    <t>Aachener Stadtbetrieb</t>
  </si>
  <si>
    <t>E 18 – Aachener Stadtbetrieb</t>
  </si>
  <si>
    <t>E 26</t>
  </si>
  <si>
    <t>Gebäudemanagement</t>
  </si>
  <si>
    <t>E 26 – Gebäudemanagement</t>
  </si>
  <si>
    <t>E 88</t>
  </si>
  <si>
    <t>Eurogress</t>
  </si>
  <si>
    <t>E 88 – Eurogress</t>
  </si>
  <si>
    <t>Dieses Werkzeug führt Bedarfsträger anhand der Bedarfsmeldung stufengerecht durch Bedarfsanalyse, Klimabetrachtung und Wirtschaftlichkeitsuntersuchung. Die Ergebnisse werden auf dem Tabellenblatt "08_Zusammenfassung" für die zentrale Vergabestelle (FB 60) aufbereitet.</t>
  </si>
  <si>
    <t xml:space="preserve">Bestenfalls alle Felder ausfüllen. Der Auftragswert und die Auftragsart bestimmen , wie intensiv eine Beschaffung vorbereitet und dokumentiert werden muss. Bei Vorliegen bestimmter Umstände (Vertiefungsindikatoren) wird empfohlen, lieber mehr zu dokumentieren als grundsätzlich nötig. Diese Intensität richtet sich nach der so ermittelten Stufe (Näheres siehe unten). </t>
  </si>
  <si>
    <t xml:space="preserve">ℹ  Wenn einer der fünf Indikatoren zutrifft, wird vorgeschlagen, die Stufe um eine Ebene anzuheben. Dies bedeutet, dass selbst dann, wenn der Auftragswert eine vereinfachtere Vorgehensweise zuließe, eine umfangreichere Vorgehensweise (siehe nachfolgende Option) gewählt werden sollte. </t>
  </si>
  <si>
    <t>[K19] Energieverbrauchsrelevante Ware/Ausrüstung nach § 67 VgV ( IT-Hardware, Kühl-/Gefriergeräte, Beleuchtung, HLK-Anlagen, Fahrzeuge, Bürogeräte)?</t>
  </si>
  <si>
    <t>Globale Antwortmöglichkeit: Betrifft die Beschaffung eine Position der Negativliste?</t>
  </si>
  <si>
    <t>ℹ  In Prüfschritt 2 wird legt festgelegt, was und in welchem Umfang beschafft wird. Nicht notwendige Zusatzfunktionen und Überdimensionierungen sollen ausgeschlossen werden.</t>
  </si>
  <si>
    <t xml:space="preserve">Wurde eine kürzere Laufzeit, geringere Losgröße oder Bedarfsbündelung mit anderen Bedarfsträgern geprüft? </t>
  </si>
  <si>
    <t>Welche Gütezeichen sind als Nachweis vorgesehen (mit Gleichwertigkeitsklausel)? Bspw: Blauer Engel, EU Ecolabel, FSC, Sonstige.</t>
  </si>
  <si>
    <t>Welche Maßnahmen zur Bündelung, Remote-Erbringung oder alternativen Mobilität sind vorgesehen (z. B. weniger, aber gebündelte Präsenztermine)?</t>
  </si>
  <si>
    <t>RBF Energie (mit Energiepreisst.)</t>
  </si>
  <si>
    <t>RBF Allgemein (mit allg. Preissteigerung)</t>
  </si>
  <si>
    <t xml:space="preserve">Die Anforderungen aus der Klimabewertung müssen in die Vergabeunterlagen überführt werden. Dabei ist zu unterscheiden zwischen Mindestanforderungen (§ 121 GWB / § 31 VgV), Zuschlagskriterien (§ 127 GWB) und Vertragsausführungsbedingungen (§ 128 GWB). Welche Anforderungen werden welcher Kategorie zugeordnet? Dabei ist zu berücksichtigen, dass Muss-Anforderungen am stärksten wirken. Wunsch-Anforderungen sind so zu gestalten, dass ein Anreiz des Wettbewerbs besteht, diese zu erfüllen (idR Zuschlagskriterien). Erscheint eine Muss-Anforderung unangemessen oder im Wettbewerb zu schwer umsetzbar, kann eine Wunsch-Anforderung ein adäquates milderes Mittel sein. </t>
  </si>
  <si>
    <t>Gütezeichen (z. B. Blauer Engel, EU Ecolabel) und soziale Kriterien können in den Vergabeunterlagen gefordert werden. Zusätzlich gilt in NRW das Tariftreue- und Vergabegesetz (TVgG NRW), das Tariftreue der Beschäftigten und die Einhaltung internationaler Arbeitsstandards (ILO-Kernarbeitsnormen) sicherstellt. Welche Gütezeichen und sozialen Kriterien sollen in die Vergabeunterlagen aufgenommen werden?</t>
  </si>
  <si>
    <t>Wurde geprüft, ob für die konkrete Beschaffung innovationsoffene Instrumente des Vergaberechts eingesetzt werden können, beispielsweise eine funktionale Leistungsbeschreibung, die Zulassung von Nebenangeboten, ein Verhandlungsverfahren mit Teilnahmewettbewerb, ein wettbewerblicher Dialog oder eine Innovationspartnerschaft? Falls ja, welches Instrument wurde gewählt und aus welchen Gründen? Falls auf den Einsatz verzichtet wurde, bitte kurz begründen.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</si>
</sst>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quot;EUR&quot;"/>
    <numFmt numFmtId="165" formatCode="0.0%"/>
    <numFmt numFmtId="166" formatCode="0.00\ &quot;EUR&quot;"/>
    <numFmt numFmtId="167" formatCode="dd\.mm\.yyyy"/>
    <numFmt numFmtId="168" formatCode="#,##0.00\ &quot;EUR&quot;"/>
    <numFmt numFmtId="169" formatCode="0.0000"/>
  </numFmts>
  <fonts count="45" x14ac:knownFonts="1">
    <font>
      <sz val="11"/>
      <color theme="1"/>
      <name val="Calibri"/>
      <family val="2"/>
      <scheme val="minor"/>
    </font>
    <font>
      <b/>
      <sz val="18"/>
      <name val="Calibri"/>
    </font>
    <font>
      <b/>
      <sz val="11"/>
      <color rgb="FF000000"/>
      <name val="Calibri"/>
    </font>
    <font>
      <i/>
      <sz val="11"/>
      <color rgb="FF616161"/>
      <name val="Calibri"/>
    </font>
    <font>
      <b/>
      <sz val="13"/>
      <color rgb="FFFFFFFF"/>
      <name val="Calibri"/>
    </font>
    <font>
      <b/>
      <sz val="11"/>
      <name val="Calibri"/>
    </font>
    <font>
      <i/>
      <sz val="10"/>
      <color rgb="FF0D47A1"/>
      <name val="Calibri"/>
    </font>
    <font>
      <i/>
      <sz val="11"/>
      <name val="Calibri"/>
    </font>
    <font>
      <i/>
      <sz val="10"/>
      <color rgb="FF4A148C"/>
      <name val="Calibri"/>
    </font>
    <font>
      <sz val="11"/>
      <color rgb="FF000000"/>
      <name val="Calibri"/>
    </font>
    <font>
      <b/>
      <sz val="14"/>
      <color rgb="FFD32F2F"/>
      <name val="Calibri"/>
    </font>
    <font>
      <b/>
      <sz val="11"/>
      <color rgb="FFFFFFFF"/>
      <name val="Calibri"/>
    </font>
    <font>
      <b/>
      <sz val="11"/>
      <name val="Calibri"/>
    </font>
    <font>
      <i/>
      <sz val="11"/>
      <color rgb="FF000000"/>
      <name val="Calibri"/>
    </font>
    <font>
      <b/>
      <sz val="11"/>
      <color rgb="FF4E342E"/>
      <name val="Calibri"/>
    </font>
    <font>
      <b/>
      <sz val="9"/>
      <name val="Calibri"/>
    </font>
    <font>
      <i/>
      <sz val="9"/>
      <name val="Calibri"/>
    </font>
    <font>
      <b/>
      <sz val="11"/>
      <color rgb="FF01579B"/>
      <name val="Calibri"/>
    </font>
    <font>
      <b/>
      <sz val="11"/>
      <color rgb="FF4A148C"/>
      <name val="Calibri"/>
    </font>
    <font>
      <b/>
      <sz val="12"/>
      <name val="Calibri"/>
    </font>
    <font>
      <sz val="9"/>
      <name val="Calibri"/>
    </font>
    <font>
      <sz val="10"/>
      <name val="Calibri"/>
    </font>
    <font>
      <sz val="11"/>
      <color theme="1"/>
      <name val="Aptos Display"/>
      <family val="2"/>
    </font>
    <font>
      <b/>
      <sz val="11"/>
      <color rgb="FF000000"/>
      <name val="Aptos Display"/>
      <family val="2"/>
    </font>
    <font>
      <b/>
      <sz val="11"/>
      <color theme="1"/>
      <name val="Aptos Display"/>
      <family val="2"/>
    </font>
    <font>
      <i/>
      <sz val="11"/>
      <color rgb="FF616161"/>
      <name val="Aptos Display"/>
      <family val="2"/>
    </font>
    <font>
      <b/>
      <sz val="13"/>
      <color rgb="FFFFFFFF"/>
      <name val="Calibri"/>
      <family val="2"/>
    </font>
    <font>
      <i/>
      <sz val="10"/>
      <color rgb="FF0D47A1"/>
      <name val="Calibri"/>
      <family val="2"/>
    </font>
    <font>
      <b/>
      <sz val="11"/>
      <color rgb="FF000000"/>
      <name val="Calibri"/>
      <family val="2"/>
    </font>
    <font>
      <b/>
      <sz val="13"/>
      <color rgb="FFD32F2F"/>
      <name val="Calibri"/>
      <family val="2"/>
    </font>
    <font>
      <i/>
      <sz val="11"/>
      <color rgb="FF616161"/>
      <name val="Calibri"/>
      <family val="2"/>
    </font>
    <font>
      <b/>
      <sz val="11"/>
      <name val="Calibri"/>
    </font>
    <font>
      <i/>
      <sz val="10"/>
      <color rgb="FF616161"/>
      <name val="Calibri"/>
    </font>
    <font>
      <i/>
      <sz val="10"/>
      <color rgb="FF0D47A1"/>
      <name val="Calibri"/>
    </font>
    <font>
      <i/>
      <sz val="11"/>
      <name val="Calibri"/>
    </font>
    <font>
      <b/>
      <i/>
      <sz val="11"/>
      <name val="Calibri"/>
    </font>
    <font>
      <b/>
      <sz val="18"/>
      <name val="Calibri"/>
      <family val="2"/>
    </font>
    <font>
      <b/>
      <sz val="11"/>
      <color theme="1"/>
      <name val="Calibri"/>
      <family val="2"/>
    </font>
    <font>
      <sz val="11"/>
      <color rgb="FF000000"/>
      <name val="Calibri"/>
      <family val="2"/>
    </font>
    <font>
      <b/>
      <sz val="18"/>
      <color theme="1"/>
      <name val="Aptos Display"/>
      <family val="2"/>
    </font>
    <font>
      <b/>
      <sz val="9"/>
      <name val="Calibri"/>
      <family val="2"/>
    </font>
    <font>
      <b/>
      <sz val="12"/>
      <color rgb="FFFFFFFF"/>
      <name val="Calibri"/>
    </font>
    <font>
      <i/>
      <sz val="10"/>
      <color rgb="FF37474F"/>
      <name val="Calibri"/>
    </font>
    <font>
      <sz val="11"/>
      <name val="Calibri"/>
    </font>
    <font>
      <b/>
      <sz val="10"/>
      <color rgb="FFFFFFFF"/>
      <name val="Calibri"/>
    </font>
  </fonts>
  <fills count="25">
    <fill>
      <patternFill patternType="none"/>
    </fill>
    <fill>
      <patternFill patternType="gray125"/>
    </fill>
    <fill>
      <patternFill patternType="solid">
        <fgColor rgb="FFE2C631"/>
      </patternFill>
    </fill>
    <fill>
      <patternFill patternType="solid">
        <fgColor rgb="FFE8F5E9"/>
      </patternFill>
    </fill>
    <fill>
      <patternFill patternType="solid">
        <fgColor rgb="FFECEFF1"/>
      </patternFill>
    </fill>
    <fill>
      <patternFill patternType="solid">
        <fgColor rgb="FFFFF9C4"/>
      </patternFill>
    </fill>
    <fill>
      <patternFill patternType="solid">
        <fgColor rgb="FFE3F2FD"/>
      </patternFill>
    </fill>
    <fill>
      <patternFill patternType="solid">
        <fgColor rgb="FFF3E5F5"/>
      </patternFill>
    </fill>
    <fill>
      <patternFill patternType="solid">
        <fgColor rgb="FF5C676E"/>
      </patternFill>
    </fill>
    <fill>
      <patternFill patternType="solid">
        <fgColor rgb="FFD7CCC8"/>
      </patternFill>
    </fill>
    <fill>
      <patternFill patternType="solid">
        <fgColor rgb="FFFFF3E0"/>
      </patternFill>
    </fill>
    <fill>
      <patternFill patternType="solid">
        <fgColor rgb="FFFFECB3"/>
      </patternFill>
    </fill>
    <fill>
      <patternFill patternType="solid">
        <fgColor rgb="FFE1F5FE"/>
      </patternFill>
    </fill>
    <fill>
      <patternFill patternType="solid">
        <fgColor rgb="FFF1F8E9"/>
      </patternFill>
    </fill>
    <fill>
      <patternFill patternType="solid">
        <fgColor rgb="FFE8F5E9"/>
      </patternFill>
    </fill>
    <fill>
      <patternFill patternType="solid">
        <fgColor rgb="FFE3F2FD"/>
      </patternFill>
    </fill>
    <fill>
      <patternFill patternType="solid">
        <fgColor rgb="FFECEFF1"/>
      </patternFill>
    </fill>
    <fill>
      <patternFill patternType="solid">
        <fgColor theme="0"/>
        <bgColor indexed="64"/>
      </patternFill>
    </fill>
    <fill>
      <patternFill patternType="solid">
        <fgColor theme="4" tint="-0.249977111117893"/>
        <bgColor indexed="64"/>
      </patternFill>
    </fill>
    <fill>
      <patternFill patternType="solid">
        <fgColor rgb="FF4F81BD"/>
        <bgColor rgb="FF4F81BD"/>
      </patternFill>
    </fill>
    <fill>
      <patternFill patternType="solid">
        <fgColor rgb="FFDCE6F1"/>
        <bgColor rgb="FFDCE6F1"/>
      </patternFill>
    </fill>
    <fill>
      <patternFill patternType="solid">
        <fgColor rgb="FFECEFF1"/>
        <bgColor rgb="FFECEFF1"/>
      </patternFill>
    </fill>
    <fill>
      <patternFill patternType="solid">
        <fgColor rgb="FFE8F5E9"/>
        <bgColor rgb="FFE8F5E9"/>
      </patternFill>
    </fill>
    <fill>
      <patternFill patternType="solid">
        <fgColor rgb="FFFFF9C4"/>
        <bgColor rgb="FFFFF9C4"/>
      </patternFill>
    </fill>
    <fill>
      <patternFill patternType="solid">
        <fgColor theme="3"/>
        <bgColor indexed="64"/>
      </patternFill>
    </fill>
  </fills>
  <borders count="64">
    <border>
      <left/>
      <right/>
      <top/>
      <bottom/>
      <diagonal/>
    </border>
    <border>
      <left style="thin">
        <color rgb="FFB0BEC5"/>
      </left>
      <right style="thin">
        <color rgb="FFB0BEC5"/>
      </right>
      <top style="thin">
        <color rgb="FFB0BEC5"/>
      </top>
      <bottom style="thin">
        <color rgb="FFB0BEC5"/>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thin">
        <color rgb="FFB0BEC5"/>
      </right>
      <top style="medium">
        <color indexed="64"/>
      </top>
      <bottom style="thin">
        <color rgb="FFB0BEC5"/>
      </bottom>
      <diagonal/>
    </border>
    <border>
      <left style="medium">
        <color indexed="64"/>
      </left>
      <right style="thin">
        <color rgb="FFB0BEC5"/>
      </right>
      <top style="thin">
        <color rgb="FFB0BEC5"/>
      </top>
      <bottom style="thin">
        <color rgb="FFB0BEC5"/>
      </bottom>
      <diagonal/>
    </border>
    <border>
      <left style="medium">
        <color indexed="64"/>
      </left>
      <right style="thin">
        <color rgb="FFB0BEC5"/>
      </right>
      <top style="thin">
        <color rgb="FFB0BEC5"/>
      </top>
      <bottom style="medium">
        <color indexed="64"/>
      </bottom>
      <diagonal/>
    </border>
    <border>
      <left/>
      <right/>
      <top style="thin">
        <color rgb="FFB0BEC5"/>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thin">
        <color rgb="FFB0BEC5"/>
      </top>
      <bottom style="hair">
        <color indexed="64"/>
      </bottom>
      <diagonal/>
    </border>
    <border>
      <left style="hair">
        <color indexed="64"/>
      </left>
      <right style="hair">
        <color indexed="64"/>
      </right>
      <top style="thin">
        <color rgb="FFB0BEC5"/>
      </top>
      <bottom style="hair">
        <color indexed="64"/>
      </bottom>
      <diagonal/>
    </border>
    <border>
      <left style="thin">
        <color rgb="FFB0BEC5"/>
      </left>
      <right style="medium">
        <color indexed="64"/>
      </right>
      <top style="thin">
        <color rgb="FFB0BEC5"/>
      </top>
      <bottom style="thin">
        <color rgb="FFB0BEC5"/>
      </bottom>
      <diagonal/>
    </border>
    <border>
      <left style="thin">
        <color rgb="FFB0BEC5"/>
      </left>
      <right style="medium">
        <color indexed="64"/>
      </right>
      <top/>
      <bottom/>
      <diagonal/>
    </border>
    <border>
      <left style="thin">
        <color rgb="FFB0BEC5"/>
      </left>
      <right style="medium">
        <color indexed="64"/>
      </right>
      <top/>
      <bottom style="medium">
        <color indexed="64"/>
      </bottom>
      <diagonal/>
    </border>
    <border>
      <left/>
      <right style="hair">
        <color indexed="64"/>
      </right>
      <top style="hair">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thin">
        <color rgb="FFB0BEC5"/>
      </right>
      <top style="thin">
        <color rgb="FFB0BEC5"/>
      </top>
      <bottom style="medium">
        <color indexed="64"/>
      </bottom>
      <diagonal/>
    </border>
    <border>
      <left/>
      <right style="hair">
        <color indexed="64"/>
      </right>
      <top style="hair">
        <color indexed="64"/>
      </top>
      <bottom style="medium">
        <color indexed="64"/>
      </bottom>
      <diagonal/>
    </border>
    <border>
      <left/>
      <right style="hair">
        <color indexed="64"/>
      </right>
      <top style="thin">
        <color rgb="FFB0BEC5"/>
      </top>
      <bottom style="hair">
        <color indexed="64"/>
      </bottom>
      <diagonal/>
    </border>
    <border>
      <left style="thin">
        <color rgb="FFB0BEC5"/>
      </left>
      <right style="thin">
        <color rgb="FFB0BEC5"/>
      </right>
      <top style="thin">
        <color rgb="FFB0BEC5"/>
      </top>
      <bottom style="thin">
        <color rgb="FFB0BEC5"/>
      </bottom>
      <diagonal/>
    </border>
    <border>
      <left/>
      <right/>
      <top style="thin">
        <color rgb="FFB0BEC5"/>
      </top>
      <bottom style="thin">
        <color rgb="FFB0BEC5"/>
      </bottom>
      <diagonal/>
    </border>
    <border>
      <left/>
      <right style="thin">
        <color rgb="FFB0BEC5"/>
      </right>
      <top style="thin">
        <color rgb="FFB0BEC5"/>
      </top>
      <bottom style="thin">
        <color rgb="FFB0BEC5"/>
      </bottom>
      <diagonal/>
    </border>
    <border>
      <left style="medium">
        <color indexed="64"/>
      </left>
      <right style="medium">
        <color indexed="64"/>
      </right>
      <top style="medium">
        <color indexed="64"/>
      </top>
      <bottom style="medium">
        <color indexed="64"/>
      </bottom>
      <diagonal/>
    </border>
    <border>
      <left/>
      <right/>
      <top style="thin">
        <color rgb="FFB0BEC5"/>
      </top>
      <bottom/>
      <diagonal/>
    </border>
    <border>
      <left/>
      <right style="thin">
        <color rgb="FFB0BEC5"/>
      </right>
      <top/>
      <bottom/>
      <diagonal/>
    </border>
    <border>
      <left style="medium">
        <color indexed="64"/>
      </left>
      <right/>
      <top style="medium">
        <color indexed="64"/>
      </top>
      <bottom style="medium">
        <color indexed="64"/>
      </bottom>
      <diagonal/>
    </border>
    <border>
      <left style="thin">
        <color rgb="FFB0BEC5"/>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0BEC5"/>
      </left>
      <right/>
      <top/>
      <bottom/>
      <diagonal/>
    </border>
    <border>
      <left/>
      <right style="medium">
        <color indexed="64"/>
      </right>
      <top style="thin">
        <color rgb="FFB0BEC5"/>
      </top>
      <bottom/>
      <diagonal/>
    </border>
    <border>
      <left style="thin">
        <color rgb="FFB0BEC5"/>
      </left>
      <right style="thin">
        <color rgb="FFB0BEC5"/>
      </right>
      <top style="thin">
        <color rgb="FFB0BEC5"/>
      </top>
      <bottom style="medium">
        <color indexed="64"/>
      </bottom>
      <diagonal/>
    </border>
    <border>
      <left/>
      <right/>
      <top/>
      <bottom style="medium">
        <color indexed="64"/>
      </bottom>
      <diagonal/>
    </border>
    <border>
      <left style="thin">
        <color rgb="FFB0BEC5"/>
      </left>
      <right style="thin">
        <color rgb="FFB0BEC5"/>
      </right>
      <top style="medium">
        <color indexed="64"/>
      </top>
      <bottom style="thin">
        <color rgb="FFB0BEC5"/>
      </bottom>
      <diagonal/>
    </border>
    <border>
      <left style="thin">
        <color rgb="FFB0BEC5"/>
      </left>
      <right style="medium">
        <color indexed="64"/>
      </right>
      <top style="medium">
        <color indexed="64"/>
      </top>
      <bottom style="thin">
        <color rgb="FFB0BEC5"/>
      </bottom>
      <diagonal/>
    </border>
    <border>
      <left style="thin">
        <color rgb="FFB0BEC5"/>
      </left>
      <right style="medium">
        <color indexed="64"/>
      </right>
      <top style="thin">
        <color rgb="FFB0BEC5"/>
      </top>
      <bottom style="medium">
        <color indexed="64"/>
      </bottom>
      <diagonal/>
    </border>
    <border>
      <left style="thin">
        <color rgb="FFB0BEC5"/>
      </left>
      <right style="medium">
        <color indexed="64"/>
      </right>
      <top style="thin">
        <color rgb="FFB0BEC5"/>
      </top>
      <bottom/>
      <diagonal/>
    </border>
    <border>
      <left style="thin">
        <color rgb="FFCFD8DC"/>
      </left>
      <right style="thin">
        <color rgb="FFCFD8DC"/>
      </right>
      <top style="thin">
        <color rgb="FFCFD8DC"/>
      </top>
      <bottom style="thin">
        <color rgb="FFCFD8DC"/>
      </bottom>
      <diagonal/>
    </border>
    <border>
      <left/>
      <right/>
      <top style="thin">
        <color rgb="FFCFD8DC"/>
      </top>
      <bottom style="thin">
        <color rgb="FFCFD8DC"/>
      </bottom>
      <diagonal/>
    </border>
    <border>
      <left/>
      <right style="thin">
        <color rgb="FFCFD8DC"/>
      </right>
      <top style="thin">
        <color rgb="FFCFD8DC"/>
      </top>
      <bottom style="thin">
        <color rgb="FFCFD8DC"/>
      </bottom>
      <diagonal/>
    </border>
    <border>
      <left style="medium">
        <color indexed="64"/>
      </left>
      <right style="thin">
        <color rgb="FFCFD8DC"/>
      </right>
      <top style="medium">
        <color indexed="64"/>
      </top>
      <bottom style="thin">
        <color rgb="FFCFD8DC"/>
      </bottom>
      <diagonal/>
    </border>
    <border>
      <left/>
      <right/>
      <top style="medium">
        <color indexed="64"/>
      </top>
      <bottom style="thin">
        <color rgb="FFCFD8DC"/>
      </bottom>
      <diagonal/>
    </border>
    <border>
      <left/>
      <right style="medium">
        <color indexed="64"/>
      </right>
      <top style="medium">
        <color indexed="64"/>
      </top>
      <bottom style="thin">
        <color rgb="FFCFD8DC"/>
      </bottom>
      <diagonal/>
    </border>
    <border>
      <left style="medium">
        <color indexed="64"/>
      </left>
      <right style="thin">
        <color rgb="FFCFD8DC"/>
      </right>
      <top style="thin">
        <color rgb="FFCFD8DC"/>
      </top>
      <bottom style="thin">
        <color rgb="FFCFD8DC"/>
      </bottom>
      <diagonal/>
    </border>
    <border>
      <left/>
      <right style="medium">
        <color indexed="64"/>
      </right>
      <top style="thin">
        <color rgb="FFCFD8DC"/>
      </top>
      <bottom style="thin">
        <color rgb="FFCFD8DC"/>
      </bottom>
      <diagonal/>
    </border>
    <border>
      <left style="thin">
        <color rgb="FFCFD8DC"/>
      </left>
      <right style="medium">
        <color indexed="64"/>
      </right>
      <top style="thin">
        <color rgb="FFCFD8DC"/>
      </top>
      <bottom style="thin">
        <color rgb="FFCFD8DC"/>
      </bottom>
      <diagonal/>
    </border>
    <border>
      <left style="medium">
        <color indexed="64"/>
      </left>
      <right style="thin">
        <color rgb="FFCFD8DC"/>
      </right>
      <top style="thin">
        <color rgb="FFCFD8DC"/>
      </top>
      <bottom style="medium">
        <color indexed="64"/>
      </bottom>
      <diagonal/>
    </border>
    <border>
      <left/>
      <right/>
      <top style="thin">
        <color rgb="FFCFD8DC"/>
      </top>
      <bottom style="medium">
        <color indexed="64"/>
      </bottom>
      <diagonal/>
    </border>
    <border>
      <left/>
      <right style="medium">
        <color indexed="64"/>
      </right>
      <top style="thin">
        <color rgb="FFCFD8DC"/>
      </top>
      <bottom style="medium">
        <color indexed="64"/>
      </bottom>
      <diagonal/>
    </border>
    <border>
      <left style="medium">
        <color indexed="64"/>
      </left>
      <right style="thin">
        <color rgb="FFB0BEC5"/>
      </right>
      <top style="thin">
        <color rgb="FFB0BEC5"/>
      </top>
      <bottom/>
      <diagonal/>
    </border>
    <border>
      <left style="thin">
        <color rgb="FFB0BEC5"/>
      </left>
      <right style="thin">
        <color rgb="FFB0BEC5"/>
      </right>
      <top style="thin">
        <color rgb="FFB0BEC5"/>
      </top>
      <bottom/>
      <diagonal/>
    </border>
    <border>
      <left style="medium">
        <color indexed="64"/>
      </left>
      <right style="thin">
        <color rgb="FFB0BEC5"/>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30">
    <xf numFmtId="0" fontId="0" fillId="0" borderId="0" xfId="0"/>
    <xf numFmtId="0" fontId="5" fillId="2" borderId="1" xfId="0" applyFont="1" applyFill="1" applyBorder="1"/>
    <xf numFmtId="0" fontId="0" fillId="0" borderId="1" xfId="0" applyBorder="1"/>
    <xf numFmtId="164" fontId="0" fillId="3" borderId="1" xfId="0" applyNumberFormat="1" applyFill="1" applyBorder="1"/>
    <xf numFmtId="165" fontId="0" fillId="3" borderId="1" xfId="0" applyNumberFormat="1" applyFill="1" applyBorder="1"/>
    <xf numFmtId="166" fontId="0" fillId="3" borderId="1" xfId="0" applyNumberFormat="1" applyFill="1" applyBorder="1"/>
    <xf numFmtId="0" fontId="0" fillId="0" borderId="1" xfId="0" applyBorder="1" applyAlignment="1">
      <alignment vertical="center" wrapText="1"/>
    </xf>
    <xf numFmtId="0" fontId="5" fillId="2" borderId="0" xfId="0" applyFont="1" applyFill="1"/>
    <xf numFmtId="0" fontId="0" fillId="0" borderId="1" xfId="0" applyBorder="1" applyAlignment="1">
      <alignment vertical="top" wrapText="1"/>
    </xf>
    <xf numFmtId="0" fontId="0" fillId="3" borderId="1" xfId="0" applyFill="1" applyBorder="1" applyAlignment="1">
      <alignment vertical="top" wrapText="1"/>
    </xf>
    <xf numFmtId="0" fontId="7" fillId="4" borderId="1" xfId="0" applyFont="1" applyFill="1" applyBorder="1" applyAlignment="1">
      <alignment vertical="center" wrapText="1"/>
    </xf>
    <xf numFmtId="167" fontId="0" fillId="3" borderId="1" xfId="0" applyNumberFormat="1" applyFill="1" applyBorder="1" applyAlignment="1">
      <alignment vertical="top" wrapText="1"/>
    </xf>
    <xf numFmtId="0" fontId="11" fillId="8" borderId="1" xfId="0" applyFont="1" applyFill="1" applyBorder="1"/>
    <xf numFmtId="0" fontId="5" fillId="0" borderId="1" xfId="0" applyFont="1" applyBorder="1" applyAlignment="1">
      <alignment horizontal="center" vertical="top"/>
    </xf>
    <xf numFmtId="0" fontId="5" fillId="0" borderId="1" xfId="0" applyFont="1" applyBorder="1"/>
    <xf numFmtId="0" fontId="2" fillId="0" borderId="1" xfId="0" applyFont="1" applyBorder="1" applyAlignment="1">
      <alignment vertical="center" wrapText="1"/>
    </xf>
    <xf numFmtId="164" fontId="7" fillId="4" borderId="1" xfId="0" applyNumberFormat="1" applyFont="1" applyFill="1" applyBorder="1" applyAlignment="1">
      <alignment vertical="center" wrapText="1"/>
    </xf>
    <xf numFmtId="0" fontId="11" fillId="8" borderId="1" xfId="0" applyFont="1" applyFill="1" applyBorder="1" applyAlignment="1">
      <alignment horizontal="center" vertical="center"/>
    </xf>
    <xf numFmtId="0" fontId="0" fillId="0" borderId="1" xfId="0" applyBorder="1" applyAlignment="1">
      <alignment vertical="center"/>
    </xf>
    <xf numFmtId="0" fontId="22" fillId="0" borderId="0" xfId="0" applyFont="1"/>
    <xf numFmtId="0" fontId="23" fillId="0" borderId="0" xfId="0" applyFont="1" applyAlignment="1">
      <alignment vertical="center" wrapText="1"/>
    </xf>
    <xf numFmtId="0" fontId="24" fillId="0" borderId="0" xfId="0" applyFont="1" applyAlignment="1">
      <alignment vertical="top" wrapText="1"/>
    </xf>
    <xf numFmtId="0" fontId="22" fillId="0" borderId="0" xfId="0" applyFont="1" applyAlignment="1">
      <alignment vertical="top" wrapText="1"/>
    </xf>
    <xf numFmtId="0" fontId="25" fillId="0" borderId="0" xfId="0" applyFont="1" applyAlignment="1">
      <alignment vertical="center" wrapText="1"/>
    </xf>
    <xf numFmtId="0" fontId="23" fillId="0" borderId="2" xfId="0" applyFont="1" applyBorder="1" applyAlignment="1">
      <alignment vertical="center" wrapText="1"/>
    </xf>
    <xf numFmtId="0" fontId="22" fillId="0" borderId="3" xfId="0" applyFont="1" applyBorder="1" applyAlignment="1">
      <alignment vertical="top" wrapText="1"/>
    </xf>
    <xf numFmtId="0" fontId="22" fillId="0" borderId="4" xfId="0" applyFont="1" applyBorder="1" applyAlignment="1">
      <alignment vertical="top" wrapText="1"/>
    </xf>
    <xf numFmtId="0" fontId="2" fillId="0" borderId="7" xfId="0" applyFont="1" applyBorder="1" applyAlignment="1">
      <alignment vertical="center" wrapText="1"/>
    </xf>
    <xf numFmtId="0" fontId="0" fillId="0" borderId="8" xfId="0" applyBorder="1"/>
    <xf numFmtId="0" fontId="9" fillId="0" borderId="9" xfId="0" applyFont="1" applyBorder="1" applyAlignment="1">
      <alignment vertical="center" wrapText="1"/>
    </xf>
    <xf numFmtId="0" fontId="0" fillId="0" borderId="7" xfId="0" applyBorder="1"/>
    <xf numFmtId="0" fontId="9" fillId="0" borderId="20"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11" fillId="8" borderId="13" xfId="0" applyFont="1" applyFill="1" applyBorder="1" applyAlignment="1">
      <alignment horizontal="center" vertical="center"/>
    </xf>
    <xf numFmtId="0" fontId="11" fillId="8" borderId="22" xfId="0" applyFont="1" applyFill="1" applyBorder="1" applyAlignment="1">
      <alignment horizontal="center" vertical="center"/>
    </xf>
    <xf numFmtId="0" fontId="19" fillId="0" borderId="13" xfId="0" applyFont="1" applyBorder="1" applyAlignment="1">
      <alignment horizontal="center" vertical="center"/>
    </xf>
    <xf numFmtId="0" fontId="21" fillId="0" borderId="22" xfId="0" applyFont="1" applyBorder="1" applyAlignment="1">
      <alignment vertical="center" wrapText="1"/>
    </xf>
    <xf numFmtId="0" fontId="28" fillId="0" borderId="7" xfId="0" applyFont="1" applyBorder="1" applyAlignment="1">
      <alignment vertical="center" wrapText="1"/>
    </xf>
    <xf numFmtId="0" fontId="32" fillId="0" borderId="31" xfId="0" applyFont="1" applyBorder="1" applyAlignment="1">
      <alignment vertical="center" wrapText="1"/>
    </xf>
    <xf numFmtId="1" fontId="34" fillId="16" borderId="31" xfId="0" applyNumberFormat="1" applyFont="1" applyFill="1" applyBorder="1" applyAlignment="1">
      <alignment horizontal="center" vertical="center"/>
    </xf>
    <xf numFmtId="0" fontId="22" fillId="0" borderId="34" xfId="0" applyFont="1" applyBorder="1" applyAlignment="1">
      <alignment horizontal="center" vertical="center" wrapText="1"/>
    </xf>
    <xf numFmtId="1" fontId="7" fillId="4" borderId="31" xfId="0" applyNumberFormat="1" applyFont="1" applyFill="1" applyBorder="1" applyAlignment="1">
      <alignment vertical="center" wrapText="1"/>
    </xf>
    <xf numFmtId="0" fontId="0" fillId="0" borderId="10" xfId="0" applyBorder="1"/>
    <xf numFmtId="0" fontId="0" fillId="0" borderId="31" xfId="0" applyBorder="1"/>
    <xf numFmtId="0" fontId="37" fillId="0" borderId="1" xfId="0" applyFont="1" applyBorder="1" applyAlignment="1">
      <alignment horizontal="center" vertical="top"/>
    </xf>
    <xf numFmtId="0" fontId="0" fillId="0" borderId="1" xfId="0" applyBorder="1" applyAlignment="1">
      <alignment wrapText="1"/>
    </xf>
    <xf numFmtId="0" fontId="35" fillId="16" borderId="31" xfId="0" applyFont="1" applyFill="1" applyBorder="1" applyAlignment="1">
      <alignment horizontal="center" vertical="center" wrapText="1"/>
    </xf>
    <xf numFmtId="0" fontId="38" fillId="0" borderId="17" xfId="0" applyFont="1" applyBorder="1" applyAlignment="1">
      <alignment vertical="center" wrapText="1"/>
    </xf>
    <xf numFmtId="0" fontId="38" fillId="0" borderId="18" xfId="0" applyFont="1" applyBorder="1" applyAlignment="1">
      <alignment vertical="center" wrapText="1"/>
    </xf>
    <xf numFmtId="0" fontId="29" fillId="0" borderId="37" xfId="0" applyFont="1" applyBorder="1" applyAlignment="1">
      <alignment vertical="center" wrapText="1"/>
    </xf>
    <xf numFmtId="0" fontId="5" fillId="0" borderId="13" xfId="0" applyFont="1" applyBorder="1"/>
    <xf numFmtId="0" fontId="5" fillId="0" borderId="14" xfId="0" applyFont="1" applyBorder="1"/>
    <xf numFmtId="10" fontId="0" fillId="3" borderId="31" xfId="0" applyNumberFormat="1" applyFill="1" applyBorder="1" applyAlignment="1">
      <alignment vertical="top" wrapText="1"/>
    </xf>
    <xf numFmtId="169" fontId="7" fillId="4" borderId="31" xfId="0" applyNumberFormat="1" applyFont="1" applyFill="1" applyBorder="1" applyAlignment="1">
      <alignment vertical="center" wrapText="1"/>
    </xf>
    <xf numFmtId="0" fontId="0" fillId="0" borderId="43" xfId="0" applyBorder="1"/>
    <xf numFmtId="169" fontId="7" fillId="4" borderId="42" xfId="0" applyNumberFormat="1" applyFont="1" applyFill="1" applyBorder="1" applyAlignment="1">
      <alignment vertical="center" wrapText="1"/>
    </xf>
    <xf numFmtId="0" fontId="11" fillId="8" borderId="12" xfId="0" applyFont="1" applyFill="1" applyBorder="1" applyAlignment="1">
      <alignment horizontal="center" vertical="center" wrapText="1"/>
    </xf>
    <xf numFmtId="0" fontId="11" fillId="8" borderId="44" xfId="0" applyFont="1" applyFill="1" applyBorder="1" applyAlignment="1">
      <alignment horizontal="center" vertical="center" wrapText="1"/>
    </xf>
    <xf numFmtId="0" fontId="11" fillId="8" borderId="45" xfId="0" applyFont="1" applyFill="1" applyBorder="1" applyAlignment="1">
      <alignment horizontal="center" vertical="center" wrapText="1"/>
    </xf>
    <xf numFmtId="0" fontId="15" fillId="0" borderId="13" xfId="0" applyFont="1" applyBorder="1" applyAlignment="1">
      <alignment horizontal="center"/>
    </xf>
    <xf numFmtId="0" fontId="0" fillId="0" borderId="31" xfId="0" applyBorder="1" applyAlignment="1">
      <alignment vertical="center" wrapText="1"/>
    </xf>
    <xf numFmtId="0" fontId="20" fillId="0" borderId="31" xfId="0" applyFont="1" applyBorder="1" applyAlignment="1">
      <alignment horizontal="center"/>
    </xf>
    <xf numFmtId="0" fontId="16" fillId="0" borderId="31" xfId="0" applyFont="1" applyBorder="1" applyAlignment="1">
      <alignment horizontal="center"/>
    </xf>
    <xf numFmtId="168" fontId="0" fillId="3" borderId="31" xfId="0" applyNumberFormat="1" applyFill="1" applyBorder="1" applyAlignment="1">
      <alignment vertical="top" wrapText="1"/>
    </xf>
    <xf numFmtId="168" fontId="7" fillId="10" borderId="31" xfId="0" applyNumberFormat="1" applyFont="1" applyFill="1" applyBorder="1" applyAlignment="1">
      <alignment vertical="center" wrapText="1"/>
    </xf>
    <xf numFmtId="168" fontId="7" fillId="10" borderId="22" xfId="0" applyNumberFormat="1" applyFont="1" applyFill="1" applyBorder="1" applyAlignment="1">
      <alignment vertical="center" wrapText="1"/>
    </xf>
    <xf numFmtId="1" fontId="0" fillId="3" borderId="31" xfId="0" applyNumberFormat="1" applyFill="1" applyBorder="1" applyAlignment="1">
      <alignment vertical="top" wrapText="1"/>
    </xf>
    <xf numFmtId="0" fontId="2" fillId="11" borderId="14" xfId="0" applyFont="1" applyFill="1" applyBorder="1" applyAlignment="1">
      <alignment vertical="center" wrapText="1"/>
    </xf>
    <xf numFmtId="0" fontId="2" fillId="11" borderId="42" xfId="0" applyFont="1" applyFill="1" applyBorder="1" applyAlignment="1">
      <alignment vertical="center" wrapText="1"/>
    </xf>
    <xf numFmtId="168" fontId="5" fillId="11" borderId="42" xfId="0" applyNumberFormat="1" applyFont="1" applyFill="1" applyBorder="1" applyAlignment="1">
      <alignment vertical="center" wrapText="1"/>
    </xf>
    <xf numFmtId="168" fontId="5" fillId="11" borderId="46" xfId="0" applyNumberFormat="1" applyFont="1" applyFill="1" applyBorder="1" applyAlignment="1">
      <alignment vertical="center" wrapText="1"/>
    </xf>
    <xf numFmtId="168" fontId="7" fillId="12" borderId="31" xfId="0" applyNumberFormat="1" applyFont="1" applyFill="1" applyBorder="1" applyAlignment="1">
      <alignment vertical="center" wrapText="1"/>
    </xf>
    <xf numFmtId="168" fontId="7" fillId="12" borderId="22" xfId="0" applyNumberFormat="1" applyFont="1" applyFill="1" applyBorder="1" applyAlignment="1">
      <alignment vertical="center" wrapText="1"/>
    </xf>
    <xf numFmtId="0" fontId="2" fillId="0" borderId="14" xfId="0" applyFont="1" applyBorder="1" applyAlignment="1">
      <alignment horizontal="center"/>
    </xf>
    <xf numFmtId="168" fontId="0" fillId="3" borderId="42" xfId="0" applyNumberFormat="1" applyFill="1" applyBorder="1" applyAlignment="1">
      <alignment vertical="top" wrapText="1"/>
    </xf>
    <xf numFmtId="0" fontId="0" fillId="18" borderId="7" xfId="0" applyFill="1" applyBorder="1"/>
    <xf numFmtId="0" fontId="0" fillId="18" borderId="0" xfId="0" applyFill="1"/>
    <xf numFmtId="0" fontId="0" fillId="18" borderId="8" xfId="0" applyFill="1" applyBorder="1"/>
    <xf numFmtId="0" fontId="2" fillId="0" borderId="9" xfId="0" applyFont="1" applyBorder="1" applyAlignment="1">
      <alignment vertical="center" wrapText="1"/>
    </xf>
    <xf numFmtId="168" fontId="19" fillId="11" borderId="42" xfId="0" applyNumberFormat="1" applyFont="1" applyFill="1" applyBorder="1" applyAlignment="1">
      <alignment vertical="center" wrapText="1"/>
    </xf>
    <xf numFmtId="168" fontId="19" fillId="11" borderId="46" xfId="0" applyNumberFormat="1" applyFont="1" applyFill="1" applyBorder="1" applyAlignment="1">
      <alignment vertical="center" wrapText="1"/>
    </xf>
    <xf numFmtId="0" fontId="11" fillId="8" borderId="31" xfId="0" applyFont="1" applyFill="1" applyBorder="1" applyAlignment="1">
      <alignment horizontal="center" wrapText="1"/>
    </xf>
    <xf numFmtId="0" fontId="15" fillId="13" borderId="13" xfId="0" applyFont="1" applyFill="1" applyBorder="1" applyAlignment="1">
      <alignment horizontal="center"/>
    </xf>
    <xf numFmtId="0" fontId="0" fillId="13" borderId="31" xfId="0" applyFill="1" applyBorder="1" applyAlignment="1">
      <alignment vertical="center" wrapText="1"/>
    </xf>
    <xf numFmtId="0" fontId="16" fillId="13" borderId="31" xfId="0" applyFont="1" applyFill="1" applyBorder="1"/>
    <xf numFmtId="0" fontId="0" fillId="13" borderId="31" xfId="0" applyFill="1" applyBorder="1"/>
    <xf numFmtId="0" fontId="0" fillId="13" borderId="31" xfId="0" applyFill="1" applyBorder="1" applyAlignment="1">
      <alignment vertical="top" wrapText="1"/>
    </xf>
    <xf numFmtId="0" fontId="0" fillId="13" borderId="22" xfId="0" applyFill="1" applyBorder="1"/>
    <xf numFmtId="4" fontId="0" fillId="13" borderId="31" xfId="0" applyNumberFormat="1" applyFill="1" applyBorder="1" applyAlignment="1">
      <alignment vertical="top" wrapText="1"/>
    </xf>
    <xf numFmtId="0" fontId="15" fillId="13" borderId="14" xfId="0" applyFont="1" applyFill="1" applyBorder="1" applyAlignment="1">
      <alignment horizontal="center"/>
    </xf>
    <xf numFmtId="0" fontId="0" fillId="13" borderId="42" xfId="0" applyFill="1" applyBorder="1" applyAlignment="1">
      <alignment vertical="center" wrapText="1"/>
    </xf>
    <xf numFmtId="0" fontId="16" fillId="13" borderId="42" xfId="0" applyFont="1" applyFill="1" applyBorder="1"/>
    <xf numFmtId="0" fontId="0" fillId="13" borderId="42" xfId="0" applyFill="1" applyBorder="1"/>
    <xf numFmtId="165" fontId="0" fillId="13" borderId="42" xfId="0" applyNumberFormat="1" applyFill="1" applyBorder="1" applyAlignment="1">
      <alignment vertical="top" wrapText="1"/>
    </xf>
    <xf numFmtId="0" fontId="0" fillId="13" borderId="46" xfId="0" applyFill="1" applyBorder="1"/>
    <xf numFmtId="0" fontId="11" fillId="8" borderId="13" xfId="0" applyFont="1" applyFill="1" applyBorder="1" applyAlignment="1">
      <alignment horizontal="center" wrapText="1"/>
    </xf>
    <xf numFmtId="0" fontId="11" fillId="8" borderId="22" xfId="0" applyFont="1" applyFill="1" applyBorder="1" applyAlignment="1">
      <alignment horizontal="center" wrapText="1"/>
    </xf>
    <xf numFmtId="0" fontId="15" fillId="0" borderId="13" xfId="0" applyFont="1" applyBorder="1"/>
    <xf numFmtId="0" fontId="20" fillId="0" borderId="31" xfId="0" applyFont="1" applyBorder="1"/>
    <xf numFmtId="4" fontId="0" fillId="3" borderId="31" xfId="0" applyNumberFormat="1" applyFill="1" applyBorder="1" applyAlignment="1">
      <alignment vertical="top" wrapText="1"/>
    </xf>
    <xf numFmtId="0" fontId="0" fillId="4" borderId="31" xfId="0" applyFill="1" applyBorder="1"/>
    <xf numFmtId="0" fontId="0" fillId="4" borderId="22" xfId="0" applyFill="1" applyBorder="1"/>
    <xf numFmtId="0" fontId="0" fillId="11" borderId="42" xfId="0" applyFill="1" applyBorder="1"/>
    <xf numFmtId="0" fontId="11" fillId="8" borderId="13" xfId="0" applyFont="1" applyFill="1" applyBorder="1"/>
    <xf numFmtId="0" fontId="2" fillId="0" borderId="13" xfId="0" applyFont="1" applyBorder="1" applyAlignment="1">
      <alignment vertical="center" wrapText="1"/>
    </xf>
    <xf numFmtId="0" fontId="2" fillId="0" borderId="14" xfId="0" applyFont="1" applyBorder="1" applyAlignment="1">
      <alignment vertical="center" wrapText="1"/>
    </xf>
    <xf numFmtId="0" fontId="40" fillId="0" borderId="13" xfId="0" applyFont="1" applyBorder="1"/>
    <xf numFmtId="0" fontId="43" fillId="22" borderId="48" xfId="0" applyFont="1" applyFill="1" applyBorder="1" applyAlignment="1">
      <alignment horizontal="right" vertical="center" wrapText="1"/>
    </xf>
    <xf numFmtId="0" fontId="43" fillId="21" borderId="48" xfId="0" applyFont="1" applyFill="1" applyBorder="1" applyAlignment="1">
      <alignment horizontal="center" vertical="center" wrapText="1"/>
    </xf>
    <xf numFmtId="0" fontId="43" fillId="21" borderId="48" xfId="0" applyFont="1" applyFill="1" applyBorder="1" applyAlignment="1">
      <alignment horizontal="right" vertical="center" wrapText="1"/>
    </xf>
    <xf numFmtId="0" fontId="31" fillId="21" borderId="48" xfId="0" applyFont="1" applyFill="1" applyBorder="1" applyAlignment="1">
      <alignment horizontal="right" vertical="center" wrapText="1"/>
    </xf>
    <xf numFmtId="0" fontId="31" fillId="23" borderId="48" xfId="0" applyFont="1" applyFill="1" applyBorder="1" applyAlignment="1">
      <alignment horizontal="right" vertical="center" wrapText="1"/>
    </xf>
    <xf numFmtId="0" fontId="44" fillId="19" borderId="48" xfId="0" applyFont="1" applyFill="1" applyBorder="1" applyAlignment="1">
      <alignment horizontal="center" vertical="center" wrapText="1"/>
    </xf>
    <xf numFmtId="0" fontId="0" fillId="0" borderId="31" xfId="0" applyBorder="1" applyAlignment="1">
      <alignment horizontal="left" vertical="center" wrapText="1"/>
    </xf>
    <xf numFmtId="0" fontId="31" fillId="21" borderId="54" xfId="0" applyFont="1" applyFill="1" applyBorder="1" applyAlignment="1">
      <alignment horizontal="center" vertical="center" wrapText="1"/>
    </xf>
    <xf numFmtId="0" fontId="41" fillId="19" borderId="54" xfId="0" applyFont="1" applyFill="1" applyBorder="1" applyAlignment="1">
      <alignment horizontal="center" vertical="center"/>
    </xf>
    <xf numFmtId="0" fontId="44" fillId="19" borderId="56" xfId="0" applyFont="1" applyFill="1" applyBorder="1" applyAlignment="1">
      <alignment horizontal="center" vertical="center" wrapText="1"/>
    </xf>
    <xf numFmtId="0" fontId="31" fillId="21" borderId="54" xfId="0" applyFont="1" applyFill="1" applyBorder="1" applyAlignment="1">
      <alignment horizontal="center" vertical="center"/>
    </xf>
    <xf numFmtId="0" fontId="43" fillId="21" borderId="56" xfId="0" applyFont="1" applyFill="1" applyBorder="1" applyAlignment="1">
      <alignment horizontal="right" vertical="center" wrapText="1"/>
    </xf>
    <xf numFmtId="0" fontId="31" fillId="21" borderId="56" xfId="0" applyFont="1" applyFill="1" applyBorder="1" applyAlignment="1">
      <alignment horizontal="right" vertical="center" wrapText="1"/>
    </xf>
    <xf numFmtId="0" fontId="31" fillId="23" borderId="56" xfId="0" applyFont="1" applyFill="1" applyBorder="1" applyAlignment="1">
      <alignment horizontal="right" vertical="center" wrapText="1"/>
    </xf>
    <xf numFmtId="0" fontId="0" fillId="24" borderId="0" xfId="0" applyFill="1"/>
    <xf numFmtId="0" fontId="8" fillId="7" borderId="31" xfId="0" applyFont="1" applyFill="1" applyBorder="1" applyAlignment="1">
      <alignment vertical="top" wrapText="1"/>
    </xf>
    <xf numFmtId="0" fontId="0" fillId="0" borderId="32" xfId="0" applyBorder="1"/>
    <xf numFmtId="0" fontId="0" fillId="0" borderId="33" xfId="0" applyBorder="1"/>
    <xf numFmtId="0" fontId="3" fillId="0" borderId="0" xfId="0" applyFont="1" applyAlignment="1">
      <alignment vertical="top" wrapText="1"/>
    </xf>
    <xf numFmtId="0" fontId="0" fillId="0" borderId="0" xfId="0"/>
    <xf numFmtId="0" fontId="12" fillId="9" borderId="0" xfId="0" applyFont="1" applyFill="1" applyAlignment="1">
      <alignment vertical="center" wrapText="1"/>
    </xf>
    <xf numFmtId="0" fontId="6" fillId="17" borderId="31" xfId="0" applyFont="1" applyFill="1" applyBorder="1" applyAlignment="1">
      <alignment vertical="top" wrapText="1"/>
    </xf>
    <xf numFmtId="0" fontId="27" fillId="6" borderId="31" xfId="0" applyFont="1" applyFill="1" applyBorder="1" applyAlignment="1">
      <alignment vertical="top" wrapText="1"/>
    </xf>
    <xf numFmtId="0" fontId="6" fillId="6" borderId="31" xfId="0" applyFont="1" applyFill="1" applyBorder="1" applyAlignment="1">
      <alignment vertical="top" wrapText="1"/>
    </xf>
    <xf numFmtId="0" fontId="1" fillId="2" borderId="0" xfId="0" applyFont="1" applyFill="1" applyAlignment="1">
      <alignment vertical="center" wrapText="1"/>
    </xf>
    <xf numFmtId="0" fontId="39" fillId="2" borderId="0" xfId="0" applyFont="1" applyFill="1" applyAlignment="1">
      <alignment vertical="center" wrapText="1"/>
    </xf>
    <xf numFmtId="0" fontId="36" fillId="2" borderId="0" xfId="0" applyFont="1" applyFill="1" applyAlignment="1">
      <alignment vertical="center" wrapText="1"/>
    </xf>
    <xf numFmtId="0" fontId="3" fillId="0" borderId="0" xfId="0" applyFont="1" applyAlignment="1">
      <alignment vertical="center" wrapText="1"/>
    </xf>
    <xf numFmtId="0" fontId="7" fillId="4" borderId="11" xfId="0" applyFont="1" applyFill="1" applyBorder="1" applyAlignment="1">
      <alignment horizontal="center" vertical="center" wrapText="1"/>
    </xf>
    <xf numFmtId="0" fontId="0" fillId="0" borderId="25" xfId="0" applyBorder="1"/>
    <xf numFmtId="1" fontId="10" fillId="2" borderId="38" xfId="0" applyNumberFormat="1" applyFont="1" applyFill="1" applyBorder="1" applyAlignment="1">
      <alignment horizontal="center" vertical="center" wrapText="1"/>
    </xf>
    <xf numFmtId="0" fontId="0" fillId="0" borderId="39" xfId="0" applyBorder="1"/>
    <xf numFmtId="0" fontId="0" fillId="3" borderId="11" xfId="0" applyFill="1" applyBorder="1" applyAlignment="1">
      <alignment horizontal="center" vertical="top" wrapText="1"/>
    </xf>
    <xf numFmtId="0" fontId="0" fillId="3" borderId="23" xfId="0" applyFill="1" applyBorder="1" applyAlignment="1">
      <alignment horizontal="center" vertical="top" wrapText="1"/>
    </xf>
    <xf numFmtId="0" fontId="0" fillId="0" borderId="8" xfId="0" applyBorder="1"/>
    <xf numFmtId="0" fontId="0" fillId="0" borderId="15" xfId="0" applyBorder="1"/>
    <xf numFmtId="0" fontId="0" fillId="0" borderId="28" xfId="0" applyBorder="1"/>
    <xf numFmtId="0" fontId="26" fillId="8" borderId="2" xfId="0" applyFont="1" applyFill="1" applyBorder="1" applyAlignment="1">
      <alignment vertical="center" wrapText="1"/>
    </xf>
    <xf numFmtId="0" fontId="0" fillId="0" borderId="5" xfId="0" applyBorder="1"/>
    <xf numFmtId="0" fontId="0" fillId="0" borderId="6" xfId="0" applyBorder="1"/>
    <xf numFmtId="0" fontId="4" fillId="8" borderId="16" xfId="0" applyFont="1" applyFill="1" applyBorder="1" applyAlignment="1">
      <alignment vertical="center" wrapText="1"/>
    </xf>
    <xf numFmtId="0" fontId="0" fillId="0" borderId="26" xfId="0" applyBorder="1"/>
    <xf numFmtId="0" fontId="0" fillId="0" borderId="27" xfId="0" applyBorder="1"/>
    <xf numFmtId="168" fontId="0" fillId="3" borderId="11" xfId="0" applyNumberFormat="1" applyFill="1" applyBorder="1" applyAlignment="1">
      <alignment horizontal="center" vertical="top" wrapText="1"/>
    </xf>
    <xf numFmtId="0" fontId="4" fillId="8" borderId="2" xfId="0" applyFont="1" applyFill="1" applyBorder="1" applyAlignment="1">
      <alignment vertical="center" wrapText="1"/>
    </xf>
    <xf numFmtId="0" fontId="6" fillId="6" borderId="13" xfId="0" applyFont="1" applyFill="1" applyBorder="1" applyAlignment="1">
      <alignment vertical="top" wrapText="1"/>
    </xf>
    <xf numFmtId="0" fontId="27" fillId="6" borderId="13" xfId="0" applyFont="1" applyFill="1" applyBorder="1" applyAlignment="1">
      <alignment vertical="top" wrapText="1"/>
    </xf>
    <xf numFmtId="167" fontId="0" fillId="3" borderId="11" xfId="0" applyNumberFormat="1" applyFill="1" applyBorder="1" applyAlignment="1">
      <alignment horizontal="center" vertical="top" wrapText="1"/>
    </xf>
    <xf numFmtId="0" fontId="7" fillId="4" borderId="24" xfId="0" applyFont="1" applyFill="1" applyBorder="1" applyAlignment="1">
      <alignment horizontal="center" vertical="center" wrapText="1"/>
    </xf>
    <xf numFmtId="0" fontId="0" fillId="0" borderId="10" xfId="0" applyBorder="1"/>
    <xf numFmtId="0" fontId="0" fillId="3" borderId="21" xfId="0" applyFill="1" applyBorder="1" applyAlignment="1">
      <alignment horizontal="center" vertical="top" wrapText="1"/>
    </xf>
    <xf numFmtId="0" fontId="0" fillId="0" borderId="30" xfId="0" applyBorder="1"/>
    <xf numFmtId="1" fontId="0" fillId="3" borderId="11" xfId="0" applyNumberFormat="1" applyFill="1" applyBorder="1" applyAlignment="1">
      <alignment horizontal="center" vertical="top" wrapText="1"/>
    </xf>
    <xf numFmtId="1" fontId="7" fillId="4" borderId="23" xfId="0" applyNumberFormat="1" applyFont="1" applyFill="1" applyBorder="1" applyAlignment="1">
      <alignment horizontal="center" vertical="center" wrapText="1"/>
    </xf>
    <xf numFmtId="0" fontId="0" fillId="3" borderId="19" xfId="0" applyFill="1" applyBorder="1" applyAlignment="1">
      <alignment horizontal="center" vertical="top" wrapText="1"/>
    </xf>
    <xf numFmtId="0" fontId="0" fillId="0" borderId="29" xfId="0" applyBorder="1"/>
    <xf numFmtId="0" fontId="12" fillId="9" borderId="3" xfId="0" applyFont="1" applyFill="1" applyBorder="1" applyAlignment="1">
      <alignment horizontal="center" vertical="center"/>
    </xf>
    <xf numFmtId="0" fontId="7" fillId="4" borderId="23" xfId="0" applyFont="1" applyFill="1" applyBorder="1" applyAlignment="1">
      <alignment horizontal="center" vertical="center" wrapText="1"/>
    </xf>
    <xf numFmtId="0" fontId="2" fillId="0" borderId="36" xfId="0" applyFont="1" applyBorder="1" applyAlignment="1">
      <alignment horizontal="left" vertical="top" wrapText="1"/>
    </xf>
    <xf numFmtId="0" fontId="0" fillId="0" borderId="36" xfId="0" applyBorder="1"/>
    <xf numFmtId="0" fontId="0" fillId="3" borderId="31" xfId="0" applyFill="1" applyBorder="1" applyAlignment="1">
      <alignment horizontal="center" vertical="top" wrapText="1"/>
    </xf>
    <xf numFmtId="0" fontId="2" fillId="0" borderId="36" xfId="0" applyFont="1" applyBorder="1" applyAlignment="1">
      <alignment horizontal="left" vertical="center" wrapText="1"/>
    </xf>
    <xf numFmtId="0" fontId="0" fillId="3" borderId="31" xfId="0" applyFill="1" applyBorder="1" applyAlignment="1">
      <alignment vertical="top" wrapText="1"/>
    </xf>
    <xf numFmtId="0" fontId="2" fillId="2" borderId="0" xfId="0" applyFont="1" applyFill="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top" wrapText="1"/>
    </xf>
    <xf numFmtId="0" fontId="4" fillId="8" borderId="0" xfId="0" applyFont="1" applyFill="1" applyAlignment="1">
      <alignment vertical="center" wrapText="1"/>
    </xf>
    <xf numFmtId="0" fontId="33" fillId="15" borderId="31" xfId="0" applyFont="1" applyFill="1" applyBorder="1" applyAlignment="1">
      <alignment vertical="top" wrapText="1"/>
    </xf>
    <xf numFmtId="0" fontId="1" fillId="2" borderId="0" xfId="0" applyFont="1" applyFill="1" applyAlignment="1">
      <alignment horizontal="center" vertical="center" wrapText="1"/>
    </xf>
    <xf numFmtId="0" fontId="30" fillId="0" borderId="0" xfId="0" applyFont="1" applyAlignment="1">
      <alignment horizontal="left" vertical="center" wrapText="1"/>
    </xf>
    <xf numFmtId="0" fontId="31" fillId="23" borderId="54" xfId="0" applyFont="1" applyFill="1" applyBorder="1" applyAlignment="1">
      <alignment horizontal="right" vertical="center" wrapText="1"/>
    </xf>
    <xf numFmtId="0" fontId="0" fillId="0" borderId="49" xfId="0" applyBorder="1"/>
    <xf numFmtId="0" fontId="0" fillId="0" borderId="50" xfId="0" applyBorder="1"/>
    <xf numFmtId="0" fontId="0" fillId="0" borderId="31" xfId="0" applyBorder="1" applyAlignment="1">
      <alignment vertical="top" wrapText="1"/>
    </xf>
    <xf numFmtId="0" fontId="2" fillId="0" borderId="7" xfId="0" applyFont="1" applyBorder="1" applyAlignment="1">
      <alignment vertical="center" wrapText="1"/>
    </xf>
    <xf numFmtId="0" fontId="11" fillId="8" borderId="31" xfId="0" applyFont="1" applyFill="1" applyBorder="1"/>
    <xf numFmtId="0" fontId="30" fillId="0" borderId="0" xfId="0" applyFont="1" applyAlignment="1">
      <alignment vertical="center" wrapText="1"/>
    </xf>
    <xf numFmtId="0" fontId="43" fillId="21" borderId="48" xfId="0" applyFont="1" applyFill="1" applyBorder="1" applyAlignment="1">
      <alignment horizontal="left" vertical="center" wrapText="1"/>
    </xf>
    <xf numFmtId="0" fontId="5" fillId="5" borderId="14" xfId="0" applyFont="1" applyFill="1" applyBorder="1" applyAlignment="1">
      <alignment vertical="center" wrapText="1"/>
    </xf>
    <xf numFmtId="0" fontId="43" fillId="21" borderId="54" xfId="0" applyFont="1" applyFill="1" applyBorder="1" applyAlignment="1">
      <alignment horizontal="right" vertical="center" wrapText="1"/>
    </xf>
    <xf numFmtId="0" fontId="0" fillId="0" borderId="31" xfId="0" applyBorder="1" applyAlignment="1">
      <alignment horizontal="left" vertical="center" wrapText="1"/>
    </xf>
    <xf numFmtId="0" fontId="9" fillId="0" borderId="42" xfId="0" applyFont="1" applyBorder="1" applyAlignment="1">
      <alignment vertical="center" wrapText="1"/>
    </xf>
    <xf numFmtId="164" fontId="7" fillId="4" borderId="31" xfId="0" applyNumberFormat="1" applyFont="1" applyFill="1" applyBorder="1" applyAlignment="1">
      <alignment vertical="center" wrapText="1"/>
    </xf>
    <xf numFmtId="0" fontId="7" fillId="4" borderId="42" xfId="0" applyFont="1" applyFill="1" applyBorder="1" applyAlignment="1">
      <alignment vertical="center" wrapText="1"/>
    </xf>
    <xf numFmtId="0" fontId="0" fillId="0" borderId="42" xfId="0" applyBorder="1" applyAlignment="1">
      <alignment vertical="top" wrapText="1"/>
    </xf>
    <xf numFmtId="0" fontId="0" fillId="3" borderId="42" xfId="0" applyFill="1" applyBorder="1" applyAlignment="1">
      <alignment vertical="top" wrapText="1"/>
    </xf>
    <xf numFmtId="164" fontId="7" fillId="4" borderId="42" xfId="0" applyNumberFormat="1" applyFont="1" applyFill="1" applyBorder="1" applyAlignment="1">
      <alignment vertical="center" wrapText="1"/>
    </xf>
    <xf numFmtId="0" fontId="13" fillId="0" borderId="7" xfId="0" applyFont="1" applyBorder="1" applyAlignment="1">
      <alignment vertical="center" wrapText="1"/>
    </xf>
    <xf numFmtId="0" fontId="2" fillId="11" borderId="42" xfId="0" applyFont="1" applyFill="1" applyBorder="1" applyAlignment="1">
      <alignment vertical="center" wrapText="1"/>
    </xf>
    <xf numFmtId="0" fontId="41" fillId="19" borderId="48" xfId="0" applyFont="1" applyFill="1" applyBorder="1" applyAlignment="1">
      <alignment horizontal="left" vertical="center"/>
    </xf>
    <xf numFmtId="0" fontId="0" fillId="3" borderId="47" xfId="0" applyFill="1" applyBorder="1" applyAlignment="1">
      <alignment horizontal="center" vertical="top" wrapText="1"/>
    </xf>
    <xf numFmtId="0" fontId="0" fillId="0" borderId="35" xfId="0" applyBorder="1"/>
    <xf numFmtId="0" fontId="0" fillId="0" borderId="41" xfId="0" applyBorder="1"/>
    <xf numFmtId="0" fontId="7" fillId="4" borderId="31" xfId="0" applyFont="1" applyFill="1" applyBorder="1" applyAlignment="1">
      <alignment vertical="center" wrapText="1"/>
    </xf>
    <xf numFmtId="0" fontId="18" fillId="7" borderId="2" xfId="0" applyFont="1" applyFill="1" applyBorder="1" applyAlignment="1">
      <alignment vertical="center"/>
    </xf>
    <xf numFmtId="0" fontId="41" fillId="19" borderId="51" xfId="0" applyFont="1" applyFill="1" applyBorder="1" applyAlignment="1">
      <alignment horizontal="left" vertical="center"/>
    </xf>
    <xf numFmtId="0" fontId="0" fillId="0" borderId="52" xfId="0" applyBorder="1"/>
    <xf numFmtId="0" fontId="0" fillId="0" borderId="53" xfId="0" applyBorder="1"/>
    <xf numFmtId="0" fontId="2" fillId="11" borderId="43" xfId="0" applyFont="1" applyFill="1" applyBorder="1" applyAlignment="1">
      <alignment vertical="center" wrapText="1"/>
    </xf>
    <xf numFmtId="0" fontId="0" fillId="0" borderId="43" xfId="0" applyBorder="1"/>
    <xf numFmtId="0" fontId="42" fillId="20" borderId="57" xfId="0" applyFont="1" applyFill="1" applyBorder="1" applyAlignment="1">
      <alignment horizontal="left" vertical="center" wrapText="1"/>
    </xf>
    <xf numFmtId="0" fontId="0" fillId="0" borderId="58" xfId="0" applyBorder="1"/>
    <xf numFmtId="0" fontId="0" fillId="0" borderId="59" xfId="0" applyBorder="1"/>
    <xf numFmtId="0" fontId="42" fillId="20" borderId="54" xfId="0" applyFont="1" applyFill="1" applyBorder="1" applyAlignment="1">
      <alignment horizontal="left" vertical="center" wrapText="1"/>
    </xf>
    <xf numFmtId="0" fontId="0" fillId="0" borderId="55" xfId="0" applyBorder="1"/>
    <xf numFmtId="0" fontId="31" fillId="21" borderId="54" xfId="0" applyFont="1" applyFill="1" applyBorder="1" applyAlignment="1">
      <alignment horizontal="right" vertical="center" wrapText="1"/>
    </xf>
    <xf numFmtId="0" fontId="14" fillId="10" borderId="3" xfId="0" applyFont="1" applyFill="1" applyBorder="1" applyAlignment="1">
      <alignment vertical="center"/>
    </xf>
    <xf numFmtId="0" fontId="17" fillId="12" borderId="2" xfId="0" applyFont="1" applyFill="1" applyBorder="1" applyAlignment="1">
      <alignment vertical="center"/>
    </xf>
    <xf numFmtId="0" fontId="13" fillId="0" borderId="9" xfId="0" applyFont="1" applyBorder="1" applyAlignment="1">
      <alignment vertical="center" wrapText="1"/>
    </xf>
    <xf numFmtId="0" fontId="6" fillId="6" borderId="40" xfId="0" applyFont="1" applyFill="1" applyBorder="1" applyAlignment="1">
      <alignment horizontal="center" vertical="top" wrapText="1"/>
    </xf>
    <xf numFmtId="0" fontId="6" fillId="6" borderId="0" xfId="0" applyFont="1" applyFill="1" applyAlignment="1">
      <alignment horizontal="center" vertical="top" wrapText="1"/>
    </xf>
    <xf numFmtId="168" fontId="7" fillId="4" borderId="31" xfId="0" applyNumberFormat="1" applyFont="1" applyFill="1" applyBorder="1" applyAlignment="1">
      <alignment vertical="center" wrapText="1"/>
    </xf>
    <xf numFmtId="0" fontId="2" fillId="2" borderId="0" xfId="0" applyFont="1" applyFill="1" applyAlignment="1">
      <alignment vertical="center" wrapText="1"/>
    </xf>
    <xf numFmtId="0" fontId="19" fillId="0" borderId="60" xfId="0" applyFont="1" applyBorder="1" applyAlignment="1">
      <alignment horizontal="center" vertical="center"/>
    </xf>
    <xf numFmtId="0" fontId="0" fillId="0" borderId="61" xfId="0" applyBorder="1" applyAlignment="1">
      <alignment vertical="center"/>
    </xf>
    <xf numFmtId="0" fontId="21" fillId="0" borderId="47" xfId="0" applyFont="1" applyBorder="1" applyAlignment="1">
      <alignment vertical="center" wrapText="1"/>
    </xf>
    <xf numFmtId="0" fontId="6" fillId="6" borderId="62" xfId="0" applyFont="1" applyFill="1" applyBorder="1" applyAlignment="1">
      <alignment vertical="top" wrapText="1"/>
    </xf>
    <xf numFmtId="0" fontId="0" fillId="0" borderId="63" xfId="0" applyBorder="1"/>
    <xf numFmtId="0" fontId="5" fillId="0" borderId="0" xfId="0" applyFont="1" applyAlignment="1">
      <alignment vertical="center" wrapText="1"/>
    </xf>
    <xf numFmtId="0" fontId="5" fillId="14" borderId="31" xfId="0" applyFont="1" applyFill="1" applyBorder="1" applyAlignment="1">
      <alignment horizontal="center" vertical="center" wrapText="1"/>
    </xf>
    <xf numFmtId="0" fontId="13" fillId="0" borderId="0" xfId="0" applyFont="1" applyAlignment="1">
      <alignment vertical="center"/>
    </xf>
    <xf numFmtId="0" fontId="0" fillId="0" borderId="0" xfId="0" applyAlignment="1"/>
  </cellXfs>
  <cellStyles count="1">
    <cellStyle name="Standard" xfId="0" builtinId="0"/>
  </cellStyles>
  <dxfs count="375">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b/>
        <color rgb="FF1B5E20"/>
      </font>
      <fill>
        <patternFill patternType="solid">
          <fgColor rgb="FFC8E6C9"/>
        </patternFill>
      </fill>
    </dxf>
    <dxf>
      <font>
        <b/>
        <color rgb="FFB71C1C"/>
      </font>
      <fill>
        <patternFill patternType="solid">
          <fgColor rgb="FFFFCDD2"/>
        </patternFill>
      </fill>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color rgb="FFB71C1C"/>
      </font>
      <fill>
        <patternFill patternType="solid">
          <fgColor rgb="FFFFCDD2"/>
          <bgColor rgb="FFFFCDD2"/>
        </patternFill>
      </fill>
    </dxf>
    <dxf>
      <font>
        <color rgb="FFB71C1C"/>
      </font>
      <fill>
        <patternFill patternType="solid">
          <fgColor rgb="FFFFCDD2"/>
          <bgColor rgb="FFFFCDD2"/>
        </patternFill>
      </fill>
    </dxf>
    <dxf>
      <font>
        <color rgb="FFB71C1C"/>
      </font>
      <fill>
        <patternFill patternType="solid">
          <fgColor rgb="FFFFCDD2"/>
          <bgColor rgb="FFFFCDD2"/>
        </patternFill>
      </fill>
    </dxf>
    <dxf>
      <font>
        <color rgb="FFB71C1C"/>
      </font>
      <fill>
        <patternFill patternType="solid">
          <fgColor rgb="FFFFCDD2"/>
          <bgColor rgb="FFFFCDD2"/>
        </patternFill>
      </fill>
    </dxf>
    <dxf>
      <font>
        <color rgb="FFB71C1C"/>
      </font>
      <fill>
        <patternFill patternType="solid">
          <fgColor rgb="FFFFCDD2"/>
          <bgColor rgb="FFFFCDD2"/>
        </patternFill>
      </fill>
    </dxf>
    <dxf>
      <font>
        <color rgb="FFB71C1C"/>
      </font>
      <fill>
        <patternFill patternType="solid">
          <fgColor rgb="FFFFCDD2"/>
          <bgColor rgb="FFFFCDD2"/>
        </patternFill>
      </fill>
    </dxf>
    <dxf>
      <font>
        <color rgb="FFB71C1C"/>
      </font>
      <fill>
        <patternFill patternType="solid">
          <fgColor rgb="FFFFCDD2"/>
          <bgColor rgb="FFFFCDD2"/>
        </patternFill>
      </fill>
    </dxf>
    <dxf>
      <font>
        <color rgb="FFB71C1C"/>
      </font>
      <fill>
        <patternFill patternType="solid">
          <fgColor rgb="FFFFCDD2"/>
          <bgColor rgb="FFFFCDD2"/>
        </patternFill>
      </fill>
    </dxf>
    <dxf>
      <font>
        <color rgb="FFB71C1C"/>
      </font>
      <fill>
        <patternFill patternType="solid">
          <fgColor rgb="FFFFCDD2"/>
          <bgColor rgb="FFFFCDD2"/>
        </patternFill>
      </fill>
    </dxf>
    <dxf>
      <fill>
        <patternFill patternType="solid">
          <fgColor rgb="FFFFCDD2"/>
        </patternFill>
      </fill>
    </dxf>
    <dxf>
      <fill>
        <patternFill patternType="solid">
          <fgColor rgb="FFFFCDD2"/>
        </patternFill>
      </fill>
    </dxf>
    <dxf>
      <fill>
        <patternFill patternType="solid">
          <fgColor rgb="FFFFCDD2"/>
        </patternFill>
      </fill>
    </dxf>
    <dxf>
      <font>
        <color rgb="FF9E9E9E"/>
      </font>
      <fill>
        <patternFill patternType="solid">
          <fgColor rgb="FFF0F0F0"/>
          <bgColor rgb="FFF0F0F0"/>
        </patternFill>
      </fill>
    </dxf>
    <dxf>
      <font>
        <color rgb="FF9E9E9E"/>
      </font>
      <fill>
        <patternFill patternType="solid">
          <fgColor rgb="FFF0F0F0"/>
          <bgColor rgb="FFF0F0F0"/>
        </patternFill>
      </fill>
    </dxf>
    <dxf>
      <font>
        <color rgb="FF9E9E9E"/>
      </font>
      <fill>
        <patternFill patternType="solid">
          <fgColor rgb="FFF0F0F0"/>
          <bgColor rgb="FFF0F0F0"/>
        </patternFill>
      </fill>
    </dxf>
    <dxf>
      <font>
        <color rgb="FF9E9E9E"/>
      </font>
      <fill>
        <patternFill patternType="solid">
          <fgColor rgb="FFF0F0F0"/>
          <bgColor rgb="FFF0F0F0"/>
        </patternFill>
      </fill>
    </dxf>
    <dxf>
      <font>
        <color rgb="FF9E9E9E"/>
      </font>
      <fill>
        <patternFill patternType="solid">
          <fgColor rgb="FFF0F0F0"/>
          <bgColor rgb="FFF0F0F0"/>
        </patternFill>
      </fill>
    </dxf>
    <dxf>
      <font>
        <color rgb="FF9E9E9E"/>
      </font>
      <fill>
        <patternFill patternType="solid">
          <fgColor rgb="FFF0F0F0"/>
          <bgColor rgb="FFF0F0F0"/>
        </patternFill>
      </fill>
    </dxf>
    <dxf>
      <font>
        <color rgb="FF9E9E9E"/>
      </font>
      <fill>
        <patternFill patternType="solid">
          <fgColor rgb="FFF0F0F0"/>
          <bgColor rgb="FFF0F0F0"/>
        </patternFill>
      </fill>
    </dxf>
    <dxf>
      <font>
        <color rgb="FF9E9E9E"/>
      </font>
      <fill>
        <patternFill patternType="solid">
          <fgColor rgb="FFF0F0F0"/>
          <bgColor rgb="FFF0F0F0"/>
        </patternFill>
      </fill>
    </dxf>
    <dxf>
      <font>
        <color rgb="FF9E9E9E"/>
      </font>
      <fill>
        <patternFill patternType="solid">
          <fgColor rgb="FFF0F0F0"/>
          <bgColor rgb="FFF0F0F0"/>
        </patternFill>
      </fill>
    </dxf>
    <dxf>
      <font>
        <color rgb="FF9E9E9E"/>
      </font>
      <fill>
        <patternFill patternType="solid">
          <fgColor rgb="FFF0F0F0"/>
          <bgColor rgb="FFF0F0F0"/>
        </patternFill>
      </fill>
    </dxf>
    <dxf>
      <font>
        <color rgb="FF9E9E9E"/>
      </font>
      <fill>
        <patternFill patternType="solid">
          <fgColor rgb="FFF0F0F0"/>
          <bgColor rgb="FFF0F0F0"/>
        </patternFill>
      </fill>
    </dxf>
    <dxf>
      <font>
        <color rgb="FF9E9E9E"/>
      </font>
      <fill>
        <patternFill patternType="solid">
          <fgColor rgb="FFF0F0F0"/>
          <bgColor rgb="FFF0F0F0"/>
        </patternFill>
      </fill>
    </dxf>
    <dxf>
      <font>
        <color rgb="FF9E9E9E"/>
      </font>
      <fill>
        <patternFill patternType="solid">
          <fgColor rgb="FFF0F0F0"/>
          <bgColor rgb="FFF0F0F0"/>
        </patternFill>
      </fill>
    </dxf>
    <dxf>
      <font>
        <color rgb="FF9E9E9E"/>
      </font>
      <fill>
        <patternFill patternType="solid">
          <fgColor rgb="FFF0F0F0"/>
          <bgColor rgb="FFF0F0F0"/>
        </patternFill>
      </fill>
    </dxf>
    <dxf>
      <font>
        <color rgb="FF9E9E9E"/>
      </font>
      <fill>
        <patternFill patternType="solid">
          <fgColor rgb="FFF0F0F0"/>
          <bgColor rgb="FFF0F0F0"/>
        </patternFill>
      </fill>
    </dxf>
    <dxf>
      <font>
        <color rgb="FF9E9E9E"/>
      </font>
      <fill>
        <patternFill patternType="solid">
          <fgColor rgb="FFF0F0F0"/>
          <bgColor rgb="FFF0F0F0"/>
        </patternFill>
      </fill>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color rgb="FF9E9E9E"/>
      </font>
      <fill>
        <patternFill patternType="solid">
          <fgColor rgb="FFF0F0F0"/>
          <bgColor rgb="FFF0F0F0"/>
        </patternFill>
      </fill>
      <border>
        <left/>
        <right/>
        <top/>
        <bottom/>
      </border>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ont>
        <b/>
        <color rgb="FFB71C1C"/>
      </font>
      <fill>
        <patternFill patternType="solid">
          <fgColor rgb="FFFFCDD2"/>
        </patternFill>
      </fill>
    </dxf>
    <dxf>
      <fill>
        <patternFill patternType="solid">
          <fgColor rgb="FFFFCDD2"/>
        </patternFill>
      </fill>
    </dxf>
    <dxf>
      <font>
        <color rgb="FF9E9E9E"/>
      </font>
      <fill>
        <patternFill patternType="solid">
          <fgColor rgb="FFF0F0F0"/>
          <bgColor rgb="FFF0F0F0"/>
        </patternFill>
      </fill>
    </dxf>
    <dxf>
      <fill>
        <patternFill patternType="solid">
          <fgColor rgb="FFFFCDD2"/>
        </patternFill>
      </fill>
    </dxf>
    <dxf>
      <fill>
        <patternFill patternType="solid">
          <fgColor rgb="FFFFCDD2"/>
        </patternFill>
      </fill>
    </dxf>
    <dxf>
      <fill>
        <patternFill patternType="solid">
          <fgColor rgb="FFFFCDD2"/>
        </patternFill>
      </fill>
    </dxf>
    <dxf>
      <fill>
        <patternFill patternType="solid">
          <fgColor rgb="FFFFCDD2"/>
        </patternFill>
      </fill>
    </dxf>
    <dxf>
      <fill>
        <patternFill patternType="solid">
          <fgColor rgb="FFFFCDD2"/>
        </patternFill>
      </fill>
    </dxf>
  </dxfs>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worksheet" Target="worksheets/sheet13.xml" Id="rId13" /><Relationship Type="http://schemas.openxmlformats.org/officeDocument/2006/relationships/calcChain" Target="calcChain.xml" Id="rId18"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worksheet" Target="worksheets/sheet12.xml" Id="rId12" /><Relationship Type="http://schemas.openxmlformats.org/officeDocument/2006/relationships/sharedStrings" Target="sharedStrings.xml" Id="rId17" /><Relationship Type="http://schemas.openxmlformats.org/officeDocument/2006/relationships/worksheet" Target="worksheets/sheet2.xml" Id="rId2" /><Relationship Type="http://schemas.openxmlformats.org/officeDocument/2006/relationships/styles" Target="styles.xml" Id="rId16"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5.xml" Id="rId5" /><Relationship Type="http://schemas.openxmlformats.org/officeDocument/2006/relationships/theme" Target="theme/theme1.xml" Id="rId15" /><Relationship Type="http://schemas.openxmlformats.org/officeDocument/2006/relationships/worksheet" Target="worksheets/sheet10.xml" Id="rId10"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 Type="http://schemas.openxmlformats.org/officeDocument/2006/relationships/customXml" Target="/customXML/item.xml" Id="imanage.xml" /></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142875</xdr:colOff>
      <xdr:row>1</xdr:row>
      <xdr:rowOff>0</xdr:rowOff>
    </xdr:from>
    <xdr:to>
      <xdr:col>5</xdr:col>
      <xdr:colOff>457200</xdr:colOff>
      <xdr:row>8</xdr:row>
      <xdr:rowOff>19050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743825" y="190500"/>
          <a:ext cx="2143125" cy="2143125"/>
        </a:xfrm>
        <a:prstGeom prst="rect">
          <a:avLst/>
        </a:prstGeom>
        <a:ln>
          <a:prstDash val="solid"/>
        </a:ln>
      </xdr:spPr>
    </xdr:pic>
    <xdr:clientData/>
  </xdr:twoCellAnchor>
  <xdr:twoCellAnchor editAs="oneCell">
    <xdr:from>
      <xdr:col>2</xdr:col>
      <xdr:colOff>140495</xdr:colOff>
      <xdr:row>9</xdr:row>
      <xdr:rowOff>50749</xdr:rowOff>
    </xdr:from>
    <xdr:to>
      <xdr:col>5</xdr:col>
      <xdr:colOff>459583</xdr:colOff>
      <xdr:row>11</xdr:row>
      <xdr:rowOff>184025</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stretch>
          <a:fillRect/>
        </a:stretch>
      </xdr:blipFill>
      <xdr:spPr>
        <a:xfrm>
          <a:off x="7741445" y="2365324"/>
          <a:ext cx="2147888" cy="704776"/>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36"/>
  <sheetViews>
    <sheetView showGridLines="0" zoomScaleNormal="100" workbookViewId="0">
      <selection activeCell="C15" sqref="C15"/>
    </sheetView>
  </sheetViews>
  <sheetFormatPr baseColWidth="10" defaultColWidth="9.140625" defaultRowHeight="15" x14ac:dyDescent="0.25"/>
  <cols>
    <col min="1" max="1" width="4" style="19" customWidth="1"/>
    <col min="2" max="2" width="110" style="19" customWidth="1"/>
    <col min="3" max="6" width="9.140625" style="19" customWidth="1"/>
    <col min="7" max="16384" width="9.140625" style="19"/>
  </cols>
  <sheetData>
    <row r="2" spans="2:2" ht="32.1" customHeight="1" x14ac:dyDescent="0.25">
      <c r="B2" s="133" t="s">
        <v>51</v>
      </c>
    </row>
    <row r="3" spans="2:2" x14ac:dyDescent="0.25">
      <c r="B3" s="20" t="s">
        <v>52</v>
      </c>
    </row>
    <row r="5" spans="2:2" ht="45" customHeight="1" x14ac:dyDescent="0.25">
      <c r="B5" s="21" t="s">
        <v>856</v>
      </c>
    </row>
    <row r="6" spans="2:2" ht="15.75" customHeight="1" thickBot="1" x14ac:dyDescent="0.3"/>
    <row r="7" spans="2:2" x14ac:dyDescent="0.25">
      <c r="B7" s="24" t="s">
        <v>53</v>
      </c>
    </row>
    <row r="8" spans="2:2" ht="30" customHeight="1" x14ac:dyDescent="0.25">
      <c r="B8" s="25" t="s">
        <v>54</v>
      </c>
    </row>
    <row r="9" spans="2:2" x14ac:dyDescent="0.25">
      <c r="B9" s="25" t="s">
        <v>55</v>
      </c>
    </row>
    <row r="10" spans="2:2" x14ac:dyDescent="0.25">
      <c r="B10" s="25" t="s">
        <v>56</v>
      </c>
    </row>
    <row r="11" spans="2:2" ht="30" customHeight="1" x14ac:dyDescent="0.25">
      <c r="B11" s="25" t="s">
        <v>57</v>
      </c>
    </row>
    <row r="12" spans="2:2" ht="15.75" customHeight="1" thickBot="1" x14ac:dyDescent="0.3">
      <c r="B12" s="26" t="s">
        <v>58</v>
      </c>
    </row>
    <row r="13" spans="2:2" ht="15.75" customHeight="1" thickBot="1" x14ac:dyDescent="0.3">
      <c r="B13" s="22"/>
    </row>
    <row r="14" spans="2:2" ht="30" customHeight="1" thickBot="1" x14ac:dyDescent="0.3">
      <c r="B14" s="41" t="s">
        <v>59</v>
      </c>
    </row>
    <row r="15" spans="2:2" ht="15.75" customHeight="1" x14ac:dyDescent="0.25"/>
    <row r="17" spans="2:2" x14ac:dyDescent="0.25">
      <c r="B17" s="20"/>
    </row>
    <row r="18" spans="2:2" ht="30" customHeight="1" x14ac:dyDescent="0.25">
      <c r="B18" s="22"/>
    </row>
    <row r="19" spans="2:2" ht="30" customHeight="1" x14ac:dyDescent="0.25">
      <c r="B19" s="22"/>
    </row>
    <row r="20" spans="2:2" ht="30" customHeight="1" x14ac:dyDescent="0.25">
      <c r="B20" s="22"/>
    </row>
    <row r="21" spans="2:2" ht="30" customHeight="1" x14ac:dyDescent="0.25">
      <c r="B21" s="22"/>
    </row>
    <row r="23" spans="2:2" x14ac:dyDescent="0.25">
      <c r="B23" s="20"/>
    </row>
    <row r="24" spans="2:2" ht="42" customHeight="1" x14ac:dyDescent="0.25">
      <c r="B24" s="22"/>
    </row>
    <row r="25" spans="2:2" ht="42" customHeight="1" x14ac:dyDescent="0.25">
      <c r="B25" s="22"/>
    </row>
    <row r="26" spans="2:2" ht="42" customHeight="1" x14ac:dyDescent="0.25">
      <c r="B26" s="22"/>
    </row>
    <row r="27" spans="2:2" ht="42" customHeight="1" x14ac:dyDescent="0.25">
      <c r="B27" s="22"/>
    </row>
    <row r="29" spans="2:2" x14ac:dyDescent="0.25">
      <c r="B29" s="20"/>
    </row>
    <row r="30" spans="2:2" ht="21.95" customHeight="1" x14ac:dyDescent="0.25">
      <c r="B30" s="22"/>
    </row>
    <row r="31" spans="2:2" ht="21.95" customHeight="1" x14ac:dyDescent="0.25">
      <c r="B31" s="22"/>
    </row>
    <row r="32" spans="2:2" ht="21.95" customHeight="1" x14ac:dyDescent="0.25">
      <c r="B32" s="22"/>
    </row>
    <row r="33" spans="2:2" ht="21.95" customHeight="1" x14ac:dyDescent="0.25">
      <c r="B33" s="22"/>
    </row>
    <row r="34" spans="2:2" ht="21.95" customHeight="1" x14ac:dyDescent="0.25">
      <c r="B34" s="22"/>
    </row>
    <row r="36" spans="2:2" x14ac:dyDescent="0.25">
      <c r="B36" s="23"/>
    </row>
  </sheetData>
  <mergeCells count="1">
    <mergeCell ref="B2"/>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4"/>
  <sheetViews>
    <sheetView workbookViewId="0">
      <selection activeCell="D15" sqref="D15"/>
    </sheetView>
  </sheetViews>
  <sheetFormatPr baseColWidth="10" defaultColWidth="9.140625" defaultRowHeight="15" x14ac:dyDescent="0.25"/>
  <cols>
    <col min="1" max="1" width="32" customWidth="1"/>
    <col min="2" max="2" width="20" customWidth="1"/>
    <col min="3" max="3" width="60" customWidth="1"/>
  </cols>
  <sheetData>
    <row r="1" spans="1:3" x14ac:dyDescent="0.25">
      <c r="A1" s="174" t="s">
        <v>530</v>
      </c>
      <c r="B1" s="127"/>
      <c r="C1" s="127"/>
    </row>
    <row r="2" spans="1:3" x14ac:dyDescent="0.25">
      <c r="A2" s="1" t="s">
        <v>531</v>
      </c>
      <c r="B2" s="1" t="s">
        <v>532</v>
      </c>
      <c r="C2" s="1" t="s">
        <v>438</v>
      </c>
    </row>
    <row r="3" spans="1:3" x14ac:dyDescent="0.25">
      <c r="A3" s="2" t="s">
        <v>533</v>
      </c>
      <c r="B3" s="3">
        <v>40000</v>
      </c>
      <c r="C3" s="2" t="s">
        <v>534</v>
      </c>
    </row>
    <row r="4" spans="1:3" x14ac:dyDescent="0.25">
      <c r="A4" s="2" t="s">
        <v>535</v>
      </c>
      <c r="B4" s="3">
        <v>100000</v>
      </c>
      <c r="C4" s="2" t="s">
        <v>536</v>
      </c>
    </row>
    <row r="5" spans="1:3" x14ac:dyDescent="0.25">
      <c r="A5" s="2" t="s">
        <v>537</v>
      </c>
      <c r="B5" s="3">
        <v>221000</v>
      </c>
      <c r="C5" s="2" t="s">
        <v>538</v>
      </c>
    </row>
    <row r="6" spans="1:3" x14ac:dyDescent="0.25">
      <c r="A6" s="2" t="s">
        <v>539</v>
      </c>
      <c r="B6" s="3">
        <v>143000</v>
      </c>
      <c r="C6" s="2" t="s">
        <v>540</v>
      </c>
    </row>
    <row r="7" spans="1:3" x14ac:dyDescent="0.25">
      <c r="A7" s="2" t="s">
        <v>541</v>
      </c>
      <c r="B7" s="3">
        <v>750000</v>
      </c>
      <c r="C7" s="2" t="s">
        <v>542</v>
      </c>
    </row>
    <row r="8" spans="1:3" x14ac:dyDescent="0.25">
      <c r="A8" s="2" t="s">
        <v>543</v>
      </c>
      <c r="B8" s="3">
        <v>5538000</v>
      </c>
      <c r="C8" s="2" t="s">
        <v>544</v>
      </c>
    </row>
    <row r="9" spans="1:3" x14ac:dyDescent="0.25">
      <c r="A9" s="2" t="s">
        <v>545</v>
      </c>
      <c r="B9" s="3">
        <v>216000</v>
      </c>
      <c r="C9" s="2" t="s">
        <v>546</v>
      </c>
    </row>
    <row r="10" spans="1:3" x14ac:dyDescent="0.25">
      <c r="A10" s="2" t="s">
        <v>547</v>
      </c>
      <c r="B10" s="3">
        <v>25000</v>
      </c>
      <c r="C10" s="2" t="s">
        <v>548</v>
      </c>
    </row>
    <row r="11" spans="1:3" x14ac:dyDescent="0.25">
      <c r="A11" s="2" t="s">
        <v>549</v>
      </c>
      <c r="B11" s="3">
        <v>320</v>
      </c>
      <c r="C11" s="2" t="s">
        <v>550</v>
      </c>
    </row>
    <row r="12" spans="1:3" x14ac:dyDescent="0.25">
      <c r="A12" s="2" t="s">
        <v>551</v>
      </c>
      <c r="B12" s="4">
        <v>1.7000000000000001E-2</v>
      </c>
      <c r="C12" s="2" t="s">
        <v>552</v>
      </c>
    </row>
    <row r="13" spans="1:3" x14ac:dyDescent="0.25">
      <c r="A13" s="2" t="s">
        <v>553</v>
      </c>
      <c r="B13" s="4">
        <v>0.03</v>
      </c>
      <c r="C13" s="2" t="s">
        <v>260</v>
      </c>
    </row>
    <row r="14" spans="1:3" x14ac:dyDescent="0.25">
      <c r="A14" s="2" t="s">
        <v>554</v>
      </c>
      <c r="B14" s="4">
        <v>0.02</v>
      </c>
      <c r="C14" s="2" t="s">
        <v>261</v>
      </c>
    </row>
  </sheetData>
  <mergeCells count="1">
    <mergeCell ref="A1:C1"/>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1"/>
  <sheetViews>
    <sheetView workbookViewId="0">
      <selection activeCell="E24" sqref="E24"/>
    </sheetView>
  </sheetViews>
  <sheetFormatPr baseColWidth="10" defaultColWidth="9.140625" defaultRowHeight="15" x14ac:dyDescent="0.25"/>
  <cols>
    <col min="1" max="3" width="30" customWidth="1"/>
    <col min="4" max="6" width="40" customWidth="1"/>
  </cols>
  <sheetData>
    <row r="1" spans="1:6" x14ac:dyDescent="0.25">
      <c r="A1" s="174" t="s">
        <v>555</v>
      </c>
      <c r="B1" s="127"/>
      <c r="C1" s="127"/>
      <c r="D1" s="127"/>
      <c r="E1" s="127"/>
      <c r="F1" s="127"/>
    </row>
    <row r="3" spans="1:6" x14ac:dyDescent="0.25">
      <c r="A3" s="220" t="s">
        <v>556</v>
      </c>
      <c r="B3" s="127"/>
      <c r="C3" s="127"/>
      <c r="D3" s="127"/>
      <c r="E3" s="127"/>
      <c r="F3" s="127"/>
    </row>
    <row r="4" spans="1:6" x14ac:dyDescent="0.25">
      <c r="A4" s="1" t="s">
        <v>344</v>
      </c>
      <c r="B4" s="1" t="s">
        <v>557</v>
      </c>
      <c r="C4" s="1" t="s">
        <v>339</v>
      </c>
    </row>
    <row r="5" spans="1:6" x14ac:dyDescent="0.25">
      <c r="A5" s="2" t="s">
        <v>558</v>
      </c>
      <c r="B5" s="5">
        <v>0.28000000000000003</v>
      </c>
      <c r="C5" s="2" t="s">
        <v>559</v>
      </c>
    </row>
    <row r="6" spans="1:6" x14ac:dyDescent="0.25">
      <c r="A6" s="2" t="s">
        <v>560</v>
      </c>
      <c r="B6" s="5">
        <v>0.13</v>
      </c>
      <c r="C6" s="2" t="s">
        <v>559</v>
      </c>
    </row>
    <row r="7" spans="1:6" x14ac:dyDescent="0.25">
      <c r="A7" s="2" t="s">
        <v>561</v>
      </c>
      <c r="B7" s="5">
        <v>0.09</v>
      </c>
      <c r="C7" s="2" t="s">
        <v>559</v>
      </c>
    </row>
    <row r="8" spans="1:6" x14ac:dyDescent="0.25">
      <c r="A8" s="2" t="s">
        <v>562</v>
      </c>
      <c r="B8" s="5">
        <v>0.11</v>
      </c>
      <c r="C8" s="2" t="s">
        <v>559</v>
      </c>
    </row>
    <row r="9" spans="1:6" x14ac:dyDescent="0.25">
      <c r="A9" s="2" t="s">
        <v>563</v>
      </c>
      <c r="B9" s="5">
        <v>1.6</v>
      </c>
      <c r="C9" s="2" t="s">
        <v>564</v>
      </c>
    </row>
    <row r="10" spans="1:6" x14ac:dyDescent="0.25">
      <c r="A10" s="2" t="s">
        <v>565</v>
      </c>
      <c r="B10" s="5">
        <v>1.8</v>
      </c>
      <c r="C10" s="2" t="s">
        <v>564</v>
      </c>
    </row>
    <row r="11" spans="1:6" x14ac:dyDescent="0.25">
      <c r="A11" s="2" t="s">
        <v>566</v>
      </c>
      <c r="B11" s="5">
        <v>2</v>
      </c>
      <c r="C11" s="2" t="s">
        <v>567</v>
      </c>
    </row>
    <row r="12" spans="1:6" x14ac:dyDescent="0.25">
      <c r="A12" s="2" t="s">
        <v>568</v>
      </c>
      <c r="B12" s="5">
        <v>3.5</v>
      </c>
      <c r="C12" s="2" t="s">
        <v>567</v>
      </c>
    </row>
    <row r="14" spans="1:6" x14ac:dyDescent="0.25">
      <c r="A14" s="220" t="s">
        <v>569</v>
      </c>
      <c r="B14" s="127"/>
      <c r="C14" s="127"/>
      <c r="D14" s="127"/>
      <c r="E14" s="127"/>
      <c r="F14" s="127"/>
    </row>
    <row r="15" spans="1:6" x14ac:dyDescent="0.25">
      <c r="A15" s="1" t="s">
        <v>570</v>
      </c>
      <c r="B15" s="1" t="s">
        <v>258</v>
      </c>
      <c r="C15" s="1" t="s">
        <v>571</v>
      </c>
    </row>
    <row r="16" spans="1:6" x14ac:dyDescent="0.25">
      <c r="A16" s="6" t="s">
        <v>572</v>
      </c>
      <c r="B16" s="6" t="s">
        <v>573</v>
      </c>
      <c r="C16" s="6" t="s">
        <v>574</v>
      </c>
    </row>
    <row r="17" spans="1:4" x14ac:dyDescent="0.25">
      <c r="A17" s="6" t="s">
        <v>575</v>
      </c>
      <c r="B17" s="6" t="s">
        <v>576</v>
      </c>
      <c r="C17" s="6" t="s">
        <v>574</v>
      </c>
    </row>
    <row r="18" spans="1:4" x14ac:dyDescent="0.25">
      <c r="A18" s="6" t="s">
        <v>577</v>
      </c>
      <c r="B18" s="6" t="s">
        <v>578</v>
      </c>
      <c r="C18" s="6" t="s">
        <v>574</v>
      </c>
    </row>
    <row r="19" spans="1:4" x14ac:dyDescent="0.25">
      <c r="A19" s="6" t="s">
        <v>579</v>
      </c>
      <c r="B19" s="6" t="s">
        <v>580</v>
      </c>
      <c r="C19" s="6" t="s">
        <v>574</v>
      </c>
    </row>
    <row r="20" spans="1:4" x14ac:dyDescent="0.25">
      <c r="A20" s="6" t="s">
        <v>581</v>
      </c>
      <c r="B20" s="6" t="s">
        <v>582</v>
      </c>
      <c r="C20" s="6" t="s">
        <v>583</v>
      </c>
    </row>
    <row r="21" spans="1:4" x14ac:dyDescent="0.25">
      <c r="A21" s="6" t="s">
        <v>584</v>
      </c>
      <c r="B21" s="6" t="s">
        <v>585</v>
      </c>
      <c r="C21" s="6" t="s">
        <v>583</v>
      </c>
    </row>
    <row r="22" spans="1:4" x14ac:dyDescent="0.25">
      <c r="A22" s="6" t="s">
        <v>586</v>
      </c>
      <c r="B22" s="6" t="s">
        <v>587</v>
      </c>
      <c r="C22" s="6" t="s">
        <v>583</v>
      </c>
    </row>
    <row r="23" spans="1:4" x14ac:dyDescent="0.25">
      <c r="A23" s="6" t="s">
        <v>588</v>
      </c>
      <c r="B23" s="6" t="s">
        <v>589</v>
      </c>
      <c r="C23" s="6" t="s">
        <v>583</v>
      </c>
    </row>
    <row r="24" spans="1:4" x14ac:dyDescent="0.25">
      <c r="A24" s="6" t="s">
        <v>590</v>
      </c>
      <c r="B24" s="6" t="s">
        <v>591</v>
      </c>
      <c r="C24" s="6" t="s">
        <v>583</v>
      </c>
    </row>
    <row r="25" spans="1:4" x14ac:dyDescent="0.25">
      <c r="A25" s="6" t="s">
        <v>592</v>
      </c>
      <c r="B25" s="6" t="s">
        <v>587</v>
      </c>
      <c r="C25" s="6" t="s">
        <v>583</v>
      </c>
    </row>
    <row r="26" spans="1:4" x14ac:dyDescent="0.25">
      <c r="A26" s="6" t="s">
        <v>593</v>
      </c>
      <c r="B26" s="6" t="s">
        <v>594</v>
      </c>
      <c r="C26" s="6" t="s">
        <v>595</v>
      </c>
    </row>
    <row r="27" spans="1:4" x14ac:dyDescent="0.25">
      <c r="A27" s="6" t="s">
        <v>596</v>
      </c>
      <c r="B27" s="6" t="s">
        <v>597</v>
      </c>
      <c r="C27" s="6" t="s">
        <v>595</v>
      </c>
    </row>
    <row r="28" spans="1:4" x14ac:dyDescent="0.25">
      <c r="A28" s="6" t="s">
        <v>598</v>
      </c>
      <c r="B28" s="6" t="s">
        <v>587</v>
      </c>
      <c r="C28" s="6" t="s">
        <v>599</v>
      </c>
    </row>
    <row r="29" spans="1:4" x14ac:dyDescent="0.25">
      <c r="A29" s="6" t="s">
        <v>600</v>
      </c>
      <c r="B29" s="6" t="s">
        <v>587</v>
      </c>
      <c r="C29" s="6" t="s">
        <v>601</v>
      </c>
    </row>
    <row r="30" spans="1:4" x14ac:dyDescent="0.25">
      <c r="A30" s="6" t="s">
        <v>602</v>
      </c>
      <c r="B30" s="6" t="s">
        <v>603</v>
      </c>
      <c r="C30" s="6" t="s">
        <v>604</v>
      </c>
    </row>
    <row r="31" spans="1:4" x14ac:dyDescent="0.25">
      <c r="A31" s="6" t="s">
        <v>605</v>
      </c>
      <c r="B31" s="6" t="s">
        <v>603</v>
      </c>
      <c r="C31" s="6" t="s">
        <v>604</v>
      </c>
      <c r="D31" s="6"/>
    </row>
  </sheetData>
  <mergeCells count="3">
    <mergeCell ref="A3:F3"/>
    <mergeCell ref="A14:F14"/>
    <mergeCell ref="A1:F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2"/>
  <sheetViews>
    <sheetView workbookViewId="0">
      <selection activeCell="D15" sqref="D15"/>
    </sheetView>
  </sheetViews>
  <sheetFormatPr baseColWidth="10" defaultColWidth="9.140625" defaultRowHeight="15" x14ac:dyDescent="0.25"/>
  <cols>
    <col min="1" max="10" width="32" customWidth="1"/>
  </cols>
  <sheetData>
    <row r="1" spans="1:10" x14ac:dyDescent="0.25">
      <c r="A1" s="7" t="s">
        <v>606</v>
      </c>
      <c r="B1" s="7" t="s">
        <v>607</v>
      </c>
      <c r="C1" s="7" t="s">
        <v>608</v>
      </c>
      <c r="D1" s="7" t="s">
        <v>502</v>
      </c>
      <c r="E1" s="7" t="s">
        <v>609</v>
      </c>
      <c r="F1" s="7" t="s">
        <v>610</v>
      </c>
      <c r="G1" s="7" t="s">
        <v>611</v>
      </c>
      <c r="H1" s="7" t="s">
        <v>612</v>
      </c>
      <c r="I1" s="7" t="s">
        <v>613</v>
      </c>
      <c r="J1" s="7" t="s">
        <v>614</v>
      </c>
    </row>
    <row r="2" spans="1:10" x14ac:dyDescent="0.25">
      <c r="A2" t="s">
        <v>615</v>
      </c>
      <c r="B2" t="s">
        <v>616</v>
      </c>
      <c r="C2" t="s">
        <v>617</v>
      </c>
      <c r="D2" t="s">
        <v>618</v>
      </c>
      <c r="E2" t="s">
        <v>619</v>
      </c>
      <c r="F2" t="s">
        <v>620</v>
      </c>
      <c r="G2" t="s">
        <v>618</v>
      </c>
      <c r="H2" t="s">
        <v>19</v>
      </c>
      <c r="I2" t="s">
        <v>621</v>
      </c>
      <c r="J2" t="s">
        <v>622</v>
      </c>
    </row>
    <row r="3" spans="1:10" x14ac:dyDescent="0.25">
      <c r="A3" t="s">
        <v>623</v>
      </c>
      <c r="B3" t="s">
        <v>624</v>
      </c>
      <c r="C3" t="s">
        <v>625</v>
      </c>
      <c r="D3" t="s">
        <v>626</v>
      </c>
      <c r="E3" t="s">
        <v>627</v>
      </c>
      <c r="F3" t="s">
        <v>625</v>
      </c>
      <c r="G3" t="s">
        <v>628</v>
      </c>
      <c r="H3" t="s">
        <v>20</v>
      </c>
      <c r="I3" t="s">
        <v>629</v>
      </c>
      <c r="J3" t="s">
        <v>630</v>
      </c>
    </row>
    <row r="4" spans="1:10" x14ac:dyDescent="0.25">
      <c r="A4" t="s">
        <v>631</v>
      </c>
      <c r="B4" t="s">
        <v>632</v>
      </c>
      <c r="C4" t="s">
        <v>633</v>
      </c>
      <c r="D4" t="s">
        <v>634</v>
      </c>
      <c r="F4" t="s">
        <v>635</v>
      </c>
      <c r="G4" t="s">
        <v>636</v>
      </c>
      <c r="H4" t="s">
        <v>637</v>
      </c>
      <c r="I4" t="s">
        <v>638</v>
      </c>
      <c r="J4" t="s">
        <v>639</v>
      </c>
    </row>
    <row r="5" spans="1:10" x14ac:dyDescent="0.25">
      <c r="A5" t="s">
        <v>640</v>
      </c>
      <c r="B5" t="s">
        <v>641</v>
      </c>
      <c r="H5" t="s">
        <v>642</v>
      </c>
      <c r="I5" t="s">
        <v>379</v>
      </c>
      <c r="J5" t="s">
        <v>643</v>
      </c>
    </row>
    <row r="6" spans="1:10" x14ac:dyDescent="0.25">
      <c r="A6" t="s">
        <v>644</v>
      </c>
      <c r="H6" t="s">
        <v>23</v>
      </c>
      <c r="I6" t="s">
        <v>380</v>
      </c>
    </row>
    <row r="7" spans="1:10" x14ac:dyDescent="0.25">
      <c r="I7" t="s">
        <v>381</v>
      </c>
    </row>
    <row r="8" spans="1:10" x14ac:dyDescent="0.25">
      <c r="I8" t="s">
        <v>645</v>
      </c>
    </row>
    <row r="9" spans="1:10" x14ac:dyDescent="0.25">
      <c r="I9" t="s">
        <v>646</v>
      </c>
    </row>
    <row r="10" spans="1:10" x14ac:dyDescent="0.25">
      <c r="I10" t="s">
        <v>647</v>
      </c>
    </row>
    <row r="11" spans="1:10" x14ac:dyDescent="0.25">
      <c r="I11" t="s">
        <v>648</v>
      </c>
    </row>
    <row r="12" spans="1:10" x14ac:dyDescent="0.25">
      <c r="I12" t="s">
        <v>649</v>
      </c>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83"/>
  <sheetViews>
    <sheetView topLeftCell="A9" workbookViewId="0">
      <selection activeCell="E79" sqref="E79"/>
    </sheetView>
  </sheetViews>
  <sheetFormatPr baseColWidth="10" defaultColWidth="9.140625" defaultRowHeight="15" x14ac:dyDescent="0.25"/>
  <cols>
    <col min="1" max="2" width="8" customWidth="1"/>
    <col min="3" max="3" width="10" customWidth="1"/>
    <col min="4" max="4" width="45" customWidth="1"/>
    <col min="5" max="5" width="80" customWidth="1"/>
    <col min="6" max="6" width="20" customWidth="1"/>
    <col min="7" max="7" width="35" customWidth="1"/>
    <col min="8" max="8" width="15" customWidth="1"/>
    <col min="9" max="9" width="10" customWidth="1"/>
    <col min="10" max="10" width="25" customWidth="1"/>
    <col min="11" max="11" width="10" customWidth="1"/>
    <col min="12" max="12" width="25" customWidth="1"/>
    <col min="13" max="13" width="45" customWidth="1"/>
  </cols>
  <sheetData>
    <row r="1" spans="1:13" x14ac:dyDescent="0.25">
      <c r="A1" s="1" t="s">
        <v>120</v>
      </c>
      <c r="B1" s="1" t="s">
        <v>650</v>
      </c>
      <c r="C1" s="1" t="s">
        <v>651</v>
      </c>
      <c r="D1" s="1" t="s">
        <v>652</v>
      </c>
      <c r="E1" s="1" t="s">
        <v>653</v>
      </c>
      <c r="F1" s="1" t="s">
        <v>654</v>
      </c>
      <c r="G1" s="1" t="s">
        <v>655</v>
      </c>
      <c r="H1" s="1" t="s">
        <v>656</v>
      </c>
      <c r="I1" s="1" t="s">
        <v>657</v>
      </c>
      <c r="J1" s="1" t="s">
        <v>500</v>
      </c>
      <c r="K1" s="1" t="s">
        <v>658</v>
      </c>
      <c r="L1" s="1" t="s">
        <v>659</v>
      </c>
      <c r="M1" s="1" t="s">
        <v>660</v>
      </c>
    </row>
    <row r="2" spans="1:13" ht="30" customHeight="1" x14ac:dyDescent="0.25">
      <c r="A2" s="8" t="s">
        <v>127</v>
      </c>
      <c r="B2" s="8" t="s">
        <v>379</v>
      </c>
      <c r="C2" s="8" t="s">
        <v>661</v>
      </c>
      <c r="D2" s="8" t="s">
        <v>662</v>
      </c>
      <c r="E2" s="8" t="s">
        <v>128</v>
      </c>
      <c r="F2" s="8" t="s">
        <v>663</v>
      </c>
      <c r="G2" s="8"/>
      <c r="H2" s="8" t="s">
        <v>664</v>
      </c>
      <c r="I2" s="8" t="s">
        <v>627</v>
      </c>
      <c r="J2" s="8" t="s">
        <v>665</v>
      </c>
      <c r="K2" s="8" t="s">
        <v>619</v>
      </c>
      <c r="L2" s="8"/>
      <c r="M2" s="8" t="s">
        <v>666</v>
      </c>
    </row>
    <row r="3" spans="1:13" ht="45" customHeight="1" x14ac:dyDescent="0.25">
      <c r="A3" s="8" t="s">
        <v>129</v>
      </c>
      <c r="B3" s="8" t="s">
        <v>379</v>
      </c>
      <c r="C3" s="8" t="s">
        <v>661</v>
      </c>
      <c r="D3" s="8" t="s">
        <v>662</v>
      </c>
      <c r="E3" s="8" t="s">
        <v>130</v>
      </c>
      <c r="F3" s="8" t="s">
        <v>663</v>
      </c>
      <c r="G3" s="8"/>
      <c r="H3" s="8" t="s">
        <v>664</v>
      </c>
      <c r="I3" s="8" t="s">
        <v>627</v>
      </c>
      <c r="J3" s="8" t="s">
        <v>665</v>
      </c>
      <c r="K3" s="8" t="s">
        <v>619</v>
      </c>
      <c r="L3" s="8"/>
      <c r="M3" s="8" t="s">
        <v>667</v>
      </c>
    </row>
    <row r="4" spans="1:13" ht="45" customHeight="1" x14ac:dyDescent="0.25">
      <c r="A4" s="8" t="s">
        <v>131</v>
      </c>
      <c r="B4" s="8" t="s">
        <v>379</v>
      </c>
      <c r="C4" s="8" t="s">
        <v>661</v>
      </c>
      <c r="D4" s="8" t="s">
        <v>662</v>
      </c>
      <c r="E4" s="8" t="s">
        <v>132</v>
      </c>
      <c r="F4" s="8" t="s">
        <v>663</v>
      </c>
      <c r="G4" s="8"/>
      <c r="H4" s="8" t="s">
        <v>664</v>
      </c>
      <c r="I4" s="8" t="s">
        <v>627</v>
      </c>
      <c r="J4" s="8" t="s">
        <v>665</v>
      </c>
      <c r="K4" s="8" t="s">
        <v>619</v>
      </c>
      <c r="L4" s="8"/>
      <c r="M4" s="8" t="s">
        <v>668</v>
      </c>
    </row>
    <row r="5" spans="1:13" ht="45" customHeight="1" x14ac:dyDescent="0.25">
      <c r="A5" s="8" t="s">
        <v>133</v>
      </c>
      <c r="B5" s="8" t="s">
        <v>379</v>
      </c>
      <c r="C5" s="8" t="s">
        <v>661</v>
      </c>
      <c r="D5" s="8" t="s">
        <v>662</v>
      </c>
      <c r="E5" s="8" t="s">
        <v>134</v>
      </c>
      <c r="F5" s="8" t="s">
        <v>663</v>
      </c>
      <c r="G5" s="8"/>
      <c r="H5" s="8" t="s">
        <v>664</v>
      </c>
      <c r="I5" s="8" t="s">
        <v>627</v>
      </c>
      <c r="J5" s="8" t="s">
        <v>669</v>
      </c>
      <c r="K5" s="8" t="s">
        <v>619</v>
      </c>
      <c r="L5" s="8"/>
      <c r="M5" s="8"/>
    </row>
    <row r="6" spans="1:13" ht="45" customHeight="1" x14ac:dyDescent="0.25">
      <c r="A6" s="8" t="s">
        <v>135</v>
      </c>
      <c r="B6" s="8" t="s">
        <v>379</v>
      </c>
      <c r="C6" s="8" t="s">
        <v>661</v>
      </c>
      <c r="D6" s="8" t="s">
        <v>662</v>
      </c>
      <c r="E6" s="8" t="s">
        <v>136</v>
      </c>
      <c r="F6" s="8" t="s">
        <v>663</v>
      </c>
      <c r="G6" s="8"/>
      <c r="H6" s="8" t="s">
        <v>670</v>
      </c>
      <c r="I6" s="8" t="s">
        <v>627</v>
      </c>
      <c r="J6" s="8" t="s">
        <v>665</v>
      </c>
      <c r="K6" s="8" t="s">
        <v>619</v>
      </c>
      <c r="L6" s="8"/>
      <c r="M6" s="8"/>
    </row>
    <row r="7" spans="1:13" ht="45" customHeight="1" x14ac:dyDescent="0.25">
      <c r="A7" s="8" t="s">
        <v>137</v>
      </c>
      <c r="B7" s="8" t="s">
        <v>379</v>
      </c>
      <c r="C7" s="8" t="s">
        <v>661</v>
      </c>
      <c r="D7" s="8" t="s">
        <v>662</v>
      </c>
      <c r="E7" s="8" t="s">
        <v>138</v>
      </c>
      <c r="F7" s="8" t="s">
        <v>663</v>
      </c>
      <c r="G7" s="8"/>
      <c r="H7" s="8" t="s">
        <v>47</v>
      </c>
      <c r="I7" s="8" t="s">
        <v>627</v>
      </c>
      <c r="J7" s="8" t="s">
        <v>665</v>
      </c>
      <c r="K7" s="8" t="s">
        <v>619</v>
      </c>
      <c r="L7" s="8"/>
      <c r="M7" s="8" t="s">
        <v>671</v>
      </c>
    </row>
    <row r="8" spans="1:13" ht="45" customHeight="1" x14ac:dyDescent="0.25">
      <c r="A8" s="8" t="s">
        <v>141</v>
      </c>
      <c r="B8" s="8" t="s">
        <v>379</v>
      </c>
      <c r="C8" s="8" t="s">
        <v>672</v>
      </c>
      <c r="D8" s="8" t="s">
        <v>673</v>
      </c>
      <c r="E8" s="8" t="s">
        <v>142</v>
      </c>
      <c r="F8" s="8" t="s">
        <v>663</v>
      </c>
      <c r="G8" s="8"/>
      <c r="H8" s="8" t="s">
        <v>664</v>
      </c>
      <c r="I8" s="8" t="s">
        <v>627</v>
      </c>
      <c r="J8" s="8" t="s">
        <v>665</v>
      </c>
      <c r="K8" s="8" t="s">
        <v>619</v>
      </c>
      <c r="L8" s="8"/>
      <c r="M8" s="8" t="s">
        <v>674</v>
      </c>
    </row>
    <row r="9" spans="1:13" ht="45" customHeight="1" x14ac:dyDescent="0.25">
      <c r="A9" s="8" t="s">
        <v>143</v>
      </c>
      <c r="B9" s="8" t="s">
        <v>379</v>
      </c>
      <c r="C9" s="8" t="s">
        <v>672</v>
      </c>
      <c r="D9" s="8" t="s">
        <v>673</v>
      </c>
      <c r="E9" s="8" t="s">
        <v>144</v>
      </c>
      <c r="F9" s="8" t="s">
        <v>663</v>
      </c>
      <c r="G9" s="8"/>
      <c r="H9" s="8" t="s">
        <v>664</v>
      </c>
      <c r="I9" s="8" t="s">
        <v>627</v>
      </c>
      <c r="J9" s="8" t="s">
        <v>675</v>
      </c>
      <c r="K9" s="8" t="s">
        <v>619</v>
      </c>
      <c r="L9" s="8"/>
      <c r="M9" s="8"/>
    </row>
    <row r="10" spans="1:13" ht="45" customHeight="1" x14ac:dyDescent="0.25">
      <c r="A10" s="8" t="s">
        <v>145</v>
      </c>
      <c r="B10" s="8" t="s">
        <v>379</v>
      </c>
      <c r="C10" s="8" t="s">
        <v>672</v>
      </c>
      <c r="D10" s="8" t="s">
        <v>673</v>
      </c>
      <c r="E10" s="8" t="s">
        <v>146</v>
      </c>
      <c r="F10" s="8" t="s">
        <v>663</v>
      </c>
      <c r="G10" s="8"/>
      <c r="H10" s="8" t="s">
        <v>670</v>
      </c>
      <c r="I10" s="8" t="s">
        <v>627</v>
      </c>
      <c r="J10" s="8" t="s">
        <v>665</v>
      </c>
      <c r="K10" s="8" t="s">
        <v>619</v>
      </c>
      <c r="L10" s="8"/>
      <c r="M10" s="8"/>
    </row>
    <row r="11" spans="1:13" ht="45" customHeight="1" x14ac:dyDescent="0.25">
      <c r="A11" s="8" t="s">
        <v>147</v>
      </c>
      <c r="B11" s="8" t="s">
        <v>379</v>
      </c>
      <c r="C11" s="8" t="s">
        <v>672</v>
      </c>
      <c r="D11" s="8" t="s">
        <v>673</v>
      </c>
      <c r="E11" s="8" t="s">
        <v>148</v>
      </c>
      <c r="F11" s="8" t="s">
        <v>663</v>
      </c>
      <c r="G11" s="8"/>
      <c r="H11" s="8" t="s">
        <v>47</v>
      </c>
      <c r="I11" s="8" t="s">
        <v>627</v>
      </c>
      <c r="J11" s="8" t="s">
        <v>665</v>
      </c>
      <c r="K11" s="8" t="s">
        <v>619</v>
      </c>
      <c r="L11" s="8"/>
      <c r="M11" s="8"/>
    </row>
    <row r="12" spans="1:13" ht="45" customHeight="1" x14ac:dyDescent="0.25">
      <c r="A12" s="8" t="s">
        <v>149</v>
      </c>
      <c r="B12" s="8" t="s">
        <v>379</v>
      </c>
      <c r="C12" s="8" t="s">
        <v>672</v>
      </c>
      <c r="D12" s="8" t="s">
        <v>673</v>
      </c>
      <c r="E12" s="8" t="s">
        <v>150</v>
      </c>
      <c r="F12" s="8" t="s">
        <v>663</v>
      </c>
      <c r="G12" s="8"/>
      <c r="H12" s="8" t="s">
        <v>47</v>
      </c>
      <c r="I12" s="8" t="s">
        <v>627</v>
      </c>
      <c r="J12" s="8" t="s">
        <v>665</v>
      </c>
      <c r="K12" s="8" t="s">
        <v>619</v>
      </c>
      <c r="L12" s="8"/>
      <c r="M12" s="8"/>
    </row>
    <row r="13" spans="1:13" ht="30" customHeight="1" x14ac:dyDescent="0.25">
      <c r="A13" s="8" t="s">
        <v>153</v>
      </c>
      <c r="B13" s="8" t="s">
        <v>379</v>
      </c>
      <c r="C13" s="8" t="s">
        <v>676</v>
      </c>
      <c r="D13" s="8" t="s">
        <v>677</v>
      </c>
      <c r="E13" s="8" t="s">
        <v>154</v>
      </c>
      <c r="F13" s="8" t="s">
        <v>663</v>
      </c>
      <c r="G13" s="8"/>
      <c r="H13" s="8" t="s">
        <v>664</v>
      </c>
      <c r="I13" s="8" t="s">
        <v>627</v>
      </c>
      <c r="J13" s="8" t="s">
        <v>665</v>
      </c>
      <c r="K13" s="8" t="s">
        <v>619</v>
      </c>
      <c r="L13" s="8"/>
      <c r="M13" s="8" t="s">
        <v>678</v>
      </c>
    </row>
    <row r="14" spans="1:13" ht="45" customHeight="1" x14ac:dyDescent="0.25">
      <c r="A14" s="8" t="s">
        <v>155</v>
      </c>
      <c r="B14" s="8" t="s">
        <v>379</v>
      </c>
      <c r="C14" s="8" t="s">
        <v>676</v>
      </c>
      <c r="D14" s="8" t="s">
        <v>677</v>
      </c>
      <c r="E14" s="8" t="s">
        <v>156</v>
      </c>
      <c r="F14" s="8" t="s">
        <v>663</v>
      </c>
      <c r="G14" s="8"/>
      <c r="H14" s="8" t="s">
        <v>664</v>
      </c>
      <c r="I14" s="8" t="s">
        <v>627</v>
      </c>
      <c r="J14" s="8" t="s">
        <v>675</v>
      </c>
      <c r="K14" s="8" t="s">
        <v>619</v>
      </c>
      <c r="L14" s="8"/>
      <c r="M14" s="8"/>
    </row>
    <row r="15" spans="1:13" ht="60" customHeight="1" x14ac:dyDescent="0.25">
      <c r="A15" s="8" t="s">
        <v>157</v>
      </c>
      <c r="B15" s="8" t="s">
        <v>379</v>
      </c>
      <c r="C15" s="8" t="s">
        <v>676</v>
      </c>
      <c r="D15" s="8" t="s">
        <v>677</v>
      </c>
      <c r="E15" s="8" t="s">
        <v>158</v>
      </c>
      <c r="F15" s="8" t="s">
        <v>663</v>
      </c>
      <c r="G15" s="8"/>
      <c r="H15" s="8" t="s">
        <v>670</v>
      </c>
      <c r="I15" s="8" t="s">
        <v>627</v>
      </c>
      <c r="J15" s="8" t="s">
        <v>615</v>
      </c>
      <c r="K15" s="8" t="s">
        <v>619</v>
      </c>
      <c r="L15" s="8"/>
      <c r="M15" s="8"/>
    </row>
    <row r="16" spans="1:13" ht="60" customHeight="1" x14ac:dyDescent="0.25">
      <c r="A16" s="8" t="s">
        <v>159</v>
      </c>
      <c r="B16" s="8" t="s">
        <v>379</v>
      </c>
      <c r="C16" s="8" t="s">
        <v>676</v>
      </c>
      <c r="D16" s="8" t="s">
        <v>677</v>
      </c>
      <c r="E16" s="8" t="s">
        <v>160</v>
      </c>
      <c r="F16" s="8" t="s">
        <v>663</v>
      </c>
      <c r="G16" s="8"/>
      <c r="H16" s="8" t="s">
        <v>670</v>
      </c>
      <c r="I16" s="8" t="s">
        <v>627</v>
      </c>
      <c r="J16" s="8" t="s">
        <v>665</v>
      </c>
      <c r="K16" s="8" t="s">
        <v>619</v>
      </c>
      <c r="L16" s="8"/>
      <c r="M16" s="8"/>
    </row>
    <row r="17" spans="1:13" ht="45" customHeight="1" x14ac:dyDescent="0.25">
      <c r="A17" s="8" t="s">
        <v>161</v>
      </c>
      <c r="B17" s="8" t="s">
        <v>379</v>
      </c>
      <c r="C17" s="8" t="s">
        <v>676</v>
      </c>
      <c r="D17" s="8" t="s">
        <v>677</v>
      </c>
      <c r="E17" s="8" t="s">
        <v>162</v>
      </c>
      <c r="F17" s="8" t="s">
        <v>663</v>
      </c>
      <c r="G17" s="8"/>
      <c r="H17" s="8" t="s">
        <v>47</v>
      </c>
      <c r="I17" s="8" t="s">
        <v>627</v>
      </c>
      <c r="J17" s="8" t="s">
        <v>679</v>
      </c>
      <c r="K17" s="8" t="s">
        <v>619</v>
      </c>
      <c r="L17" s="8"/>
      <c r="M17" s="8"/>
    </row>
    <row r="18" spans="1:13" ht="45" customHeight="1" x14ac:dyDescent="0.25">
      <c r="A18" s="8" t="s">
        <v>514</v>
      </c>
      <c r="B18" s="8" t="s">
        <v>380</v>
      </c>
      <c r="C18" s="8" t="s">
        <v>680</v>
      </c>
      <c r="D18" s="8" t="s">
        <v>681</v>
      </c>
      <c r="E18" s="8" t="s">
        <v>682</v>
      </c>
      <c r="F18" s="8" t="s">
        <v>683</v>
      </c>
      <c r="G18" s="8" t="s">
        <v>684</v>
      </c>
      <c r="H18" s="8" t="s">
        <v>664</v>
      </c>
      <c r="I18" s="8" t="s">
        <v>619</v>
      </c>
      <c r="J18" s="8" t="s">
        <v>665</v>
      </c>
      <c r="K18" s="8" t="s">
        <v>619</v>
      </c>
      <c r="L18" s="8"/>
      <c r="M18" s="8" t="s">
        <v>685</v>
      </c>
    </row>
    <row r="19" spans="1:13" ht="45" customHeight="1" x14ac:dyDescent="0.25">
      <c r="A19" s="8" t="s">
        <v>516</v>
      </c>
      <c r="B19" s="8" t="s">
        <v>380</v>
      </c>
      <c r="C19" s="8" t="s">
        <v>680</v>
      </c>
      <c r="D19" s="8" t="s">
        <v>681</v>
      </c>
      <c r="E19" s="8" t="s">
        <v>686</v>
      </c>
      <c r="F19" s="8" t="s">
        <v>663</v>
      </c>
      <c r="G19" s="8"/>
      <c r="H19" s="8" t="s">
        <v>664</v>
      </c>
      <c r="I19" s="8" t="s">
        <v>619</v>
      </c>
      <c r="J19" s="8" t="s">
        <v>665</v>
      </c>
      <c r="K19" s="8" t="s">
        <v>619</v>
      </c>
      <c r="L19" s="8" t="s">
        <v>687</v>
      </c>
      <c r="M19" s="8"/>
    </row>
    <row r="20" spans="1:13" ht="30" customHeight="1" x14ac:dyDescent="0.25">
      <c r="A20" s="8" t="s">
        <v>518</v>
      </c>
      <c r="B20" s="8" t="s">
        <v>380</v>
      </c>
      <c r="C20" s="8" t="s">
        <v>680</v>
      </c>
      <c r="D20" s="8" t="s">
        <v>681</v>
      </c>
      <c r="E20" s="8" t="s">
        <v>688</v>
      </c>
      <c r="F20" s="8" t="s">
        <v>663</v>
      </c>
      <c r="G20" s="8"/>
      <c r="H20" s="8" t="s">
        <v>664</v>
      </c>
      <c r="I20" s="8" t="s">
        <v>619</v>
      </c>
      <c r="J20" s="8" t="s">
        <v>665</v>
      </c>
      <c r="K20" s="8" t="s">
        <v>619</v>
      </c>
      <c r="L20" s="8" t="s">
        <v>689</v>
      </c>
      <c r="M20" s="8"/>
    </row>
    <row r="21" spans="1:13" ht="45" customHeight="1" x14ac:dyDescent="0.25">
      <c r="A21" s="8" t="s">
        <v>520</v>
      </c>
      <c r="B21" s="8" t="s">
        <v>380</v>
      </c>
      <c r="C21" s="8" t="s">
        <v>680</v>
      </c>
      <c r="D21" s="8" t="s">
        <v>681</v>
      </c>
      <c r="E21" s="8" t="s">
        <v>690</v>
      </c>
      <c r="F21" s="8" t="s">
        <v>663</v>
      </c>
      <c r="G21" s="8"/>
      <c r="H21" s="8" t="s">
        <v>664</v>
      </c>
      <c r="I21" s="8" t="s">
        <v>619</v>
      </c>
      <c r="J21" s="8" t="s">
        <v>665</v>
      </c>
      <c r="K21" s="8" t="s">
        <v>619</v>
      </c>
      <c r="L21" s="8" t="s">
        <v>689</v>
      </c>
      <c r="M21" s="8"/>
    </row>
    <row r="22" spans="1:13" ht="45" customHeight="1" x14ac:dyDescent="0.25">
      <c r="A22" s="8" t="s">
        <v>168</v>
      </c>
      <c r="B22" s="8" t="s">
        <v>380</v>
      </c>
      <c r="C22" s="8" t="s">
        <v>691</v>
      </c>
      <c r="D22" s="8" t="s">
        <v>692</v>
      </c>
      <c r="E22" s="8" t="s">
        <v>169</v>
      </c>
      <c r="F22" s="8" t="s">
        <v>663</v>
      </c>
      <c r="G22" s="8"/>
      <c r="H22" s="8" t="s">
        <v>670</v>
      </c>
      <c r="I22" s="8" t="s">
        <v>627</v>
      </c>
      <c r="J22" s="8" t="s">
        <v>631</v>
      </c>
      <c r="K22" s="8" t="s">
        <v>619</v>
      </c>
      <c r="L22" s="8"/>
      <c r="M22" s="8" t="s">
        <v>693</v>
      </c>
    </row>
    <row r="23" spans="1:13" ht="45" customHeight="1" x14ac:dyDescent="0.25">
      <c r="A23" s="8" t="s">
        <v>170</v>
      </c>
      <c r="B23" s="8" t="s">
        <v>380</v>
      </c>
      <c r="C23" s="8" t="s">
        <v>691</v>
      </c>
      <c r="D23" s="8" t="s">
        <v>692</v>
      </c>
      <c r="E23" s="8" t="s">
        <v>171</v>
      </c>
      <c r="F23" s="8" t="s">
        <v>663</v>
      </c>
      <c r="G23" s="8"/>
      <c r="H23" s="8" t="s">
        <v>670</v>
      </c>
      <c r="I23" s="8" t="s">
        <v>627</v>
      </c>
      <c r="J23" s="8" t="s">
        <v>631</v>
      </c>
      <c r="K23" s="8" t="s">
        <v>619</v>
      </c>
      <c r="L23" s="8"/>
      <c r="M23" s="8"/>
    </row>
    <row r="24" spans="1:13" ht="45" customHeight="1" x14ac:dyDescent="0.25">
      <c r="A24" s="8" t="s">
        <v>172</v>
      </c>
      <c r="B24" s="8" t="s">
        <v>380</v>
      </c>
      <c r="C24" s="8" t="s">
        <v>691</v>
      </c>
      <c r="D24" s="8" t="s">
        <v>692</v>
      </c>
      <c r="E24" s="8" t="s">
        <v>173</v>
      </c>
      <c r="F24" s="8" t="s">
        <v>663</v>
      </c>
      <c r="G24" s="8"/>
      <c r="H24" s="8" t="s">
        <v>670</v>
      </c>
      <c r="I24" s="8" t="s">
        <v>627</v>
      </c>
      <c r="J24" s="8" t="s">
        <v>631</v>
      </c>
      <c r="K24" s="8" t="s">
        <v>619</v>
      </c>
      <c r="L24" s="8"/>
      <c r="M24" s="8"/>
    </row>
    <row r="25" spans="1:13" ht="45" customHeight="1" x14ac:dyDescent="0.25">
      <c r="A25" s="8" t="s">
        <v>174</v>
      </c>
      <c r="B25" s="8" t="s">
        <v>380</v>
      </c>
      <c r="C25" s="8" t="s">
        <v>691</v>
      </c>
      <c r="D25" s="8" t="s">
        <v>692</v>
      </c>
      <c r="E25" s="8" t="s">
        <v>175</v>
      </c>
      <c r="F25" s="8" t="s">
        <v>663</v>
      </c>
      <c r="G25" s="8"/>
      <c r="H25" s="8" t="s">
        <v>47</v>
      </c>
      <c r="I25" s="8" t="s">
        <v>627</v>
      </c>
      <c r="J25" s="8" t="s">
        <v>631</v>
      </c>
      <c r="K25" s="8" t="s">
        <v>619</v>
      </c>
      <c r="L25" s="8"/>
      <c r="M25" s="8"/>
    </row>
    <row r="26" spans="1:13" ht="45" customHeight="1" x14ac:dyDescent="0.25">
      <c r="A26" s="8" t="s">
        <v>176</v>
      </c>
      <c r="B26" s="8" t="s">
        <v>380</v>
      </c>
      <c r="C26" s="8" t="s">
        <v>691</v>
      </c>
      <c r="D26" s="8" t="s">
        <v>692</v>
      </c>
      <c r="E26" s="8" t="s">
        <v>177</v>
      </c>
      <c r="F26" s="8" t="s">
        <v>663</v>
      </c>
      <c r="G26" s="8"/>
      <c r="H26" s="8" t="s">
        <v>47</v>
      </c>
      <c r="I26" s="8" t="s">
        <v>627</v>
      </c>
      <c r="J26" s="8" t="s">
        <v>631</v>
      </c>
      <c r="K26" s="8" t="s">
        <v>619</v>
      </c>
      <c r="L26" s="8"/>
      <c r="M26" s="8"/>
    </row>
    <row r="27" spans="1:13" ht="45" customHeight="1" x14ac:dyDescent="0.25">
      <c r="A27" s="8" t="s">
        <v>178</v>
      </c>
      <c r="B27" s="8" t="s">
        <v>380</v>
      </c>
      <c r="C27" s="8" t="s">
        <v>691</v>
      </c>
      <c r="D27" s="8" t="s">
        <v>692</v>
      </c>
      <c r="E27" s="8" t="s">
        <v>179</v>
      </c>
      <c r="F27" s="8" t="s">
        <v>663</v>
      </c>
      <c r="G27" s="8"/>
      <c r="H27" s="8" t="s">
        <v>670</v>
      </c>
      <c r="I27" s="8" t="s">
        <v>627</v>
      </c>
      <c r="J27" s="8" t="s">
        <v>631</v>
      </c>
      <c r="K27" s="8" t="s">
        <v>619</v>
      </c>
      <c r="L27" s="8"/>
      <c r="M27" s="8"/>
    </row>
    <row r="28" spans="1:13" ht="60" customHeight="1" x14ac:dyDescent="0.25">
      <c r="A28" s="8" t="s">
        <v>180</v>
      </c>
      <c r="B28" s="8" t="s">
        <v>380</v>
      </c>
      <c r="C28" s="8" t="s">
        <v>691</v>
      </c>
      <c r="D28" s="8" t="s">
        <v>692</v>
      </c>
      <c r="E28" s="8" t="s">
        <v>181</v>
      </c>
      <c r="F28" s="8" t="s">
        <v>663</v>
      </c>
      <c r="G28" s="8"/>
      <c r="H28" s="8" t="s">
        <v>670</v>
      </c>
      <c r="I28" s="8" t="s">
        <v>627</v>
      </c>
      <c r="J28" s="8" t="s">
        <v>631</v>
      </c>
      <c r="K28" s="8" t="s">
        <v>619</v>
      </c>
      <c r="L28" s="8"/>
      <c r="M28" s="8"/>
    </row>
    <row r="29" spans="1:13" ht="45" customHeight="1" x14ac:dyDescent="0.25">
      <c r="A29" s="8" t="s">
        <v>182</v>
      </c>
      <c r="B29" s="8" t="s">
        <v>380</v>
      </c>
      <c r="C29" s="8" t="s">
        <v>691</v>
      </c>
      <c r="D29" s="8" t="s">
        <v>692</v>
      </c>
      <c r="E29" s="8" t="s">
        <v>183</v>
      </c>
      <c r="F29" s="8" t="s">
        <v>663</v>
      </c>
      <c r="G29" s="8"/>
      <c r="H29" s="8" t="s">
        <v>670</v>
      </c>
      <c r="I29" s="8" t="s">
        <v>627</v>
      </c>
      <c r="J29" s="8" t="s">
        <v>631</v>
      </c>
      <c r="K29" s="8" t="s">
        <v>619</v>
      </c>
      <c r="L29" s="8"/>
      <c r="M29" s="8"/>
    </row>
    <row r="30" spans="1:13" ht="30" customHeight="1" x14ac:dyDescent="0.25">
      <c r="A30" s="8" t="s">
        <v>184</v>
      </c>
      <c r="B30" s="8" t="s">
        <v>380</v>
      </c>
      <c r="C30" s="8" t="s">
        <v>691</v>
      </c>
      <c r="D30" s="8" t="s">
        <v>692</v>
      </c>
      <c r="E30" s="8" t="s">
        <v>185</v>
      </c>
      <c r="F30" s="8" t="s">
        <v>663</v>
      </c>
      <c r="G30" s="8"/>
      <c r="H30" s="8" t="s">
        <v>670</v>
      </c>
      <c r="I30" s="8" t="s">
        <v>627</v>
      </c>
      <c r="J30" s="8" t="s">
        <v>631</v>
      </c>
      <c r="K30" s="8" t="s">
        <v>619</v>
      </c>
      <c r="L30" s="8"/>
      <c r="M30" s="8"/>
    </row>
    <row r="31" spans="1:13" ht="45" customHeight="1" x14ac:dyDescent="0.25">
      <c r="A31" s="8" t="s">
        <v>186</v>
      </c>
      <c r="B31" s="8" t="s">
        <v>380</v>
      </c>
      <c r="C31" s="8" t="s">
        <v>691</v>
      </c>
      <c r="D31" s="8" t="s">
        <v>692</v>
      </c>
      <c r="E31" s="8" t="s">
        <v>187</v>
      </c>
      <c r="F31" s="8" t="s">
        <v>663</v>
      </c>
      <c r="G31" s="8"/>
      <c r="H31" s="8" t="s">
        <v>670</v>
      </c>
      <c r="I31" s="8" t="s">
        <v>627</v>
      </c>
      <c r="J31" s="8" t="s">
        <v>631</v>
      </c>
      <c r="K31" s="8" t="s">
        <v>619</v>
      </c>
      <c r="L31" s="8"/>
      <c r="M31" s="8" t="s">
        <v>694</v>
      </c>
    </row>
    <row r="32" spans="1:13" ht="60" customHeight="1" x14ac:dyDescent="0.25">
      <c r="A32" s="8" t="s">
        <v>188</v>
      </c>
      <c r="B32" s="8" t="s">
        <v>380</v>
      </c>
      <c r="C32" s="8" t="s">
        <v>691</v>
      </c>
      <c r="D32" s="8" t="s">
        <v>692</v>
      </c>
      <c r="E32" s="8" t="s">
        <v>189</v>
      </c>
      <c r="F32" s="8" t="s">
        <v>663</v>
      </c>
      <c r="G32" s="8"/>
      <c r="H32" s="8" t="s">
        <v>670</v>
      </c>
      <c r="I32" s="8" t="s">
        <v>627</v>
      </c>
      <c r="J32" s="8" t="s">
        <v>631</v>
      </c>
      <c r="K32" s="8" t="s">
        <v>619</v>
      </c>
      <c r="L32" s="8"/>
      <c r="M32" s="8" t="s">
        <v>695</v>
      </c>
    </row>
    <row r="33" spans="1:13" ht="60" customHeight="1" x14ac:dyDescent="0.25">
      <c r="A33" s="8" t="s">
        <v>190</v>
      </c>
      <c r="B33" s="8" t="s">
        <v>380</v>
      </c>
      <c r="C33" s="8" t="s">
        <v>691</v>
      </c>
      <c r="D33" s="8" t="s">
        <v>692</v>
      </c>
      <c r="E33" s="8" t="s">
        <v>191</v>
      </c>
      <c r="F33" s="8" t="s">
        <v>663</v>
      </c>
      <c r="G33" s="8"/>
      <c r="H33" s="8" t="s">
        <v>670</v>
      </c>
      <c r="I33" s="8" t="s">
        <v>627</v>
      </c>
      <c r="J33" s="8" t="s">
        <v>631</v>
      </c>
      <c r="K33" s="8" t="s">
        <v>619</v>
      </c>
      <c r="L33" s="8"/>
      <c r="M33" s="8" t="s">
        <v>696</v>
      </c>
    </row>
    <row r="34" spans="1:13" ht="45" customHeight="1" x14ac:dyDescent="0.25">
      <c r="A34" s="8" t="s">
        <v>192</v>
      </c>
      <c r="B34" s="8" t="s">
        <v>380</v>
      </c>
      <c r="C34" s="8" t="s">
        <v>691</v>
      </c>
      <c r="D34" s="8" t="s">
        <v>692</v>
      </c>
      <c r="E34" s="8" t="s">
        <v>193</v>
      </c>
      <c r="F34" s="8" t="s">
        <v>663</v>
      </c>
      <c r="G34" s="8"/>
      <c r="H34" s="8" t="s">
        <v>670</v>
      </c>
      <c r="I34" s="8" t="s">
        <v>627</v>
      </c>
      <c r="J34" s="8" t="s">
        <v>631</v>
      </c>
      <c r="K34" s="8" t="s">
        <v>619</v>
      </c>
      <c r="L34" s="8"/>
      <c r="M34" s="8" t="s">
        <v>697</v>
      </c>
    </row>
    <row r="35" spans="1:13" ht="30" customHeight="1" x14ac:dyDescent="0.25">
      <c r="A35" s="8" t="s">
        <v>194</v>
      </c>
      <c r="B35" s="8" t="s">
        <v>380</v>
      </c>
      <c r="C35" s="8" t="s">
        <v>691</v>
      </c>
      <c r="D35" s="8" t="s">
        <v>692</v>
      </c>
      <c r="E35" s="8" t="s">
        <v>195</v>
      </c>
      <c r="F35" s="8" t="s">
        <v>663</v>
      </c>
      <c r="G35" s="8"/>
      <c r="H35" s="8" t="s">
        <v>670</v>
      </c>
      <c r="I35" s="8" t="s">
        <v>627</v>
      </c>
      <c r="J35" s="8" t="s">
        <v>631</v>
      </c>
      <c r="K35" s="8" t="s">
        <v>619</v>
      </c>
      <c r="L35" s="8"/>
      <c r="M35" s="8" t="s">
        <v>698</v>
      </c>
    </row>
    <row r="36" spans="1:13" ht="45" customHeight="1" x14ac:dyDescent="0.25">
      <c r="A36" s="8" t="s">
        <v>196</v>
      </c>
      <c r="B36" s="8" t="s">
        <v>380</v>
      </c>
      <c r="C36" s="8" t="s">
        <v>691</v>
      </c>
      <c r="D36" s="8" t="s">
        <v>692</v>
      </c>
      <c r="E36" s="8" t="s">
        <v>197</v>
      </c>
      <c r="F36" s="8" t="s">
        <v>663</v>
      </c>
      <c r="G36" s="8"/>
      <c r="H36" s="8" t="s">
        <v>670</v>
      </c>
      <c r="I36" s="8" t="s">
        <v>627</v>
      </c>
      <c r="J36" s="8" t="s">
        <v>631</v>
      </c>
      <c r="K36" s="8" t="s">
        <v>619</v>
      </c>
      <c r="L36" s="8"/>
      <c r="M36" s="8" t="s">
        <v>699</v>
      </c>
    </row>
    <row r="37" spans="1:13" ht="45" customHeight="1" x14ac:dyDescent="0.25">
      <c r="A37" s="8" t="s">
        <v>198</v>
      </c>
      <c r="B37" s="8" t="s">
        <v>380</v>
      </c>
      <c r="C37" s="8" t="s">
        <v>691</v>
      </c>
      <c r="D37" s="8" t="s">
        <v>692</v>
      </c>
      <c r="E37" s="8" t="s">
        <v>199</v>
      </c>
      <c r="F37" s="8" t="s">
        <v>663</v>
      </c>
      <c r="G37" s="8"/>
      <c r="H37" s="8" t="s">
        <v>664</v>
      </c>
      <c r="I37" s="8" t="s">
        <v>627</v>
      </c>
      <c r="J37" s="8" t="s">
        <v>631</v>
      </c>
      <c r="K37" s="8" t="s">
        <v>619</v>
      </c>
      <c r="L37" s="8"/>
      <c r="M37" s="8" t="s">
        <v>700</v>
      </c>
    </row>
    <row r="38" spans="1:13" ht="30" customHeight="1" x14ac:dyDescent="0.25">
      <c r="A38" s="8" t="s">
        <v>203</v>
      </c>
      <c r="B38" s="8" t="s">
        <v>380</v>
      </c>
      <c r="C38" s="8" t="s">
        <v>701</v>
      </c>
      <c r="D38" s="8" t="s">
        <v>702</v>
      </c>
      <c r="E38" s="8" t="s">
        <v>204</v>
      </c>
      <c r="F38" s="8" t="s">
        <v>663</v>
      </c>
      <c r="G38" s="8"/>
      <c r="H38" s="8" t="s">
        <v>664</v>
      </c>
      <c r="I38" s="8" t="s">
        <v>627</v>
      </c>
      <c r="J38" s="8" t="s">
        <v>615</v>
      </c>
      <c r="K38" s="8" t="s">
        <v>619</v>
      </c>
      <c r="L38" s="8"/>
      <c r="M38" s="8"/>
    </row>
    <row r="39" spans="1:13" ht="30" customHeight="1" x14ac:dyDescent="0.25">
      <c r="A39" s="8" t="s">
        <v>205</v>
      </c>
      <c r="B39" s="8" t="s">
        <v>380</v>
      </c>
      <c r="C39" s="8" t="s">
        <v>701</v>
      </c>
      <c r="D39" s="8" t="s">
        <v>702</v>
      </c>
      <c r="E39" s="8" t="s">
        <v>206</v>
      </c>
      <c r="F39" s="8" t="s">
        <v>663</v>
      </c>
      <c r="G39" s="8"/>
      <c r="H39" s="8" t="s">
        <v>664</v>
      </c>
      <c r="I39" s="8" t="s">
        <v>627</v>
      </c>
      <c r="J39" s="8" t="s">
        <v>615</v>
      </c>
      <c r="K39" s="8" t="s">
        <v>619</v>
      </c>
      <c r="L39" s="8"/>
      <c r="M39" s="8"/>
    </row>
    <row r="40" spans="1:13" ht="45" customHeight="1" x14ac:dyDescent="0.25">
      <c r="A40" s="8" t="s">
        <v>207</v>
      </c>
      <c r="B40" s="8" t="s">
        <v>380</v>
      </c>
      <c r="C40" s="8" t="s">
        <v>701</v>
      </c>
      <c r="D40" s="8" t="s">
        <v>702</v>
      </c>
      <c r="E40" s="8" t="s">
        <v>208</v>
      </c>
      <c r="F40" s="8" t="s">
        <v>663</v>
      </c>
      <c r="G40" s="8"/>
      <c r="H40" s="8" t="s">
        <v>664</v>
      </c>
      <c r="I40" s="8" t="s">
        <v>627</v>
      </c>
      <c r="J40" s="8" t="s">
        <v>615</v>
      </c>
      <c r="K40" s="8" t="s">
        <v>619</v>
      </c>
      <c r="L40" s="8"/>
      <c r="M40" s="8"/>
    </row>
    <row r="41" spans="1:13" ht="60" customHeight="1" x14ac:dyDescent="0.25">
      <c r="A41" s="8" t="s">
        <v>209</v>
      </c>
      <c r="B41" s="8" t="s">
        <v>380</v>
      </c>
      <c r="C41" s="8" t="s">
        <v>701</v>
      </c>
      <c r="D41" s="8" t="s">
        <v>702</v>
      </c>
      <c r="E41" s="8" t="s">
        <v>210</v>
      </c>
      <c r="F41" s="8" t="s">
        <v>663</v>
      </c>
      <c r="G41" s="8"/>
      <c r="H41" s="8" t="s">
        <v>670</v>
      </c>
      <c r="I41" s="8" t="s">
        <v>627</v>
      </c>
      <c r="J41" s="8" t="s">
        <v>615</v>
      </c>
      <c r="K41" s="8" t="s">
        <v>619</v>
      </c>
      <c r="L41" s="8"/>
      <c r="M41" s="8"/>
    </row>
    <row r="42" spans="1:13" ht="60" customHeight="1" x14ac:dyDescent="0.25">
      <c r="A42" s="8" t="s">
        <v>211</v>
      </c>
      <c r="B42" s="8" t="s">
        <v>380</v>
      </c>
      <c r="C42" s="8" t="s">
        <v>701</v>
      </c>
      <c r="D42" s="8" t="s">
        <v>702</v>
      </c>
      <c r="E42" s="8" t="s">
        <v>212</v>
      </c>
      <c r="F42" s="8" t="s">
        <v>663</v>
      </c>
      <c r="G42" s="8"/>
      <c r="H42" s="8" t="s">
        <v>47</v>
      </c>
      <c r="I42" s="8" t="s">
        <v>627</v>
      </c>
      <c r="J42" s="8" t="s">
        <v>615</v>
      </c>
      <c r="K42" s="8" t="s">
        <v>619</v>
      </c>
      <c r="L42" s="8"/>
      <c r="M42" s="8"/>
    </row>
    <row r="43" spans="1:13" ht="30" customHeight="1" x14ac:dyDescent="0.25">
      <c r="A43" s="8" t="s">
        <v>213</v>
      </c>
      <c r="B43" s="8" t="s">
        <v>380</v>
      </c>
      <c r="C43" s="8" t="s">
        <v>701</v>
      </c>
      <c r="D43" s="8" t="s">
        <v>702</v>
      </c>
      <c r="E43" s="8" t="s">
        <v>214</v>
      </c>
      <c r="F43" s="8" t="s">
        <v>663</v>
      </c>
      <c r="G43" s="8"/>
      <c r="H43" s="8" t="s">
        <v>664</v>
      </c>
      <c r="I43" s="8" t="s">
        <v>627</v>
      </c>
      <c r="J43" s="8" t="s">
        <v>615</v>
      </c>
      <c r="K43" s="8" t="s">
        <v>619</v>
      </c>
      <c r="L43" s="8"/>
      <c r="M43" s="8"/>
    </row>
    <row r="44" spans="1:13" ht="45" customHeight="1" x14ac:dyDescent="0.25">
      <c r="A44" s="8" t="s">
        <v>215</v>
      </c>
      <c r="B44" s="8" t="s">
        <v>380</v>
      </c>
      <c r="C44" s="8" t="s">
        <v>701</v>
      </c>
      <c r="D44" s="8" t="s">
        <v>702</v>
      </c>
      <c r="E44" s="8" t="s">
        <v>216</v>
      </c>
      <c r="F44" s="8" t="s">
        <v>663</v>
      </c>
      <c r="G44" s="8"/>
      <c r="H44" s="8" t="s">
        <v>664</v>
      </c>
      <c r="I44" s="8" t="s">
        <v>627</v>
      </c>
      <c r="J44" s="8" t="s">
        <v>615</v>
      </c>
      <c r="K44" s="8" t="s">
        <v>619</v>
      </c>
      <c r="L44" s="8"/>
      <c r="M44" s="8" t="s">
        <v>703</v>
      </c>
    </row>
    <row r="45" spans="1:13" ht="30" customHeight="1" x14ac:dyDescent="0.25">
      <c r="A45" s="8" t="s">
        <v>217</v>
      </c>
      <c r="B45" s="8" t="s">
        <v>380</v>
      </c>
      <c r="C45" s="8" t="s">
        <v>701</v>
      </c>
      <c r="D45" s="8" t="s">
        <v>702</v>
      </c>
      <c r="E45" s="8" t="s">
        <v>218</v>
      </c>
      <c r="F45" s="8" t="s">
        <v>663</v>
      </c>
      <c r="G45" s="8"/>
      <c r="H45" s="8" t="s">
        <v>670</v>
      </c>
      <c r="I45" s="8" t="s">
        <v>627</v>
      </c>
      <c r="J45" s="8" t="s">
        <v>615</v>
      </c>
      <c r="K45" s="8" t="s">
        <v>619</v>
      </c>
      <c r="L45" s="8"/>
      <c r="M45" s="8" t="s">
        <v>704</v>
      </c>
    </row>
    <row r="46" spans="1:13" ht="30" customHeight="1" x14ac:dyDescent="0.25">
      <c r="A46" s="8" t="s">
        <v>219</v>
      </c>
      <c r="B46" s="8" t="s">
        <v>380</v>
      </c>
      <c r="C46" s="8" t="s">
        <v>701</v>
      </c>
      <c r="D46" s="8" t="s">
        <v>702</v>
      </c>
      <c r="E46" s="8" t="s">
        <v>220</v>
      </c>
      <c r="F46" s="8" t="s">
        <v>663</v>
      </c>
      <c r="G46" s="8"/>
      <c r="H46" s="8" t="s">
        <v>664</v>
      </c>
      <c r="I46" s="8" t="s">
        <v>627</v>
      </c>
      <c r="J46" s="8" t="s">
        <v>615</v>
      </c>
      <c r="K46" s="8" t="s">
        <v>619</v>
      </c>
      <c r="L46" s="8"/>
      <c r="M46" s="8"/>
    </row>
    <row r="47" spans="1:13" ht="60" customHeight="1" x14ac:dyDescent="0.25">
      <c r="A47" s="8" t="s">
        <v>221</v>
      </c>
      <c r="B47" s="8" t="s">
        <v>380</v>
      </c>
      <c r="C47" s="8" t="s">
        <v>701</v>
      </c>
      <c r="D47" s="8" t="s">
        <v>702</v>
      </c>
      <c r="E47" s="8" t="s">
        <v>222</v>
      </c>
      <c r="F47" s="8" t="s">
        <v>663</v>
      </c>
      <c r="G47" s="8"/>
      <c r="H47" s="8" t="s">
        <v>670</v>
      </c>
      <c r="I47" s="8" t="s">
        <v>627</v>
      </c>
      <c r="J47" s="8" t="s">
        <v>615</v>
      </c>
      <c r="K47" s="8" t="s">
        <v>619</v>
      </c>
      <c r="L47" s="8"/>
      <c r="M47" s="8"/>
    </row>
    <row r="48" spans="1:13" ht="30" customHeight="1" x14ac:dyDescent="0.25">
      <c r="A48" s="8" t="s">
        <v>226</v>
      </c>
      <c r="B48" s="8" t="s">
        <v>380</v>
      </c>
      <c r="C48" s="8" t="s">
        <v>705</v>
      </c>
      <c r="D48" s="8" t="s">
        <v>706</v>
      </c>
      <c r="E48" s="8" t="s">
        <v>227</v>
      </c>
      <c r="F48" s="8" t="s">
        <v>663</v>
      </c>
      <c r="G48" s="8"/>
      <c r="H48" s="8" t="s">
        <v>664</v>
      </c>
      <c r="I48" s="8" t="s">
        <v>627</v>
      </c>
      <c r="J48" s="8" t="s">
        <v>669</v>
      </c>
      <c r="K48" s="8" t="s">
        <v>619</v>
      </c>
      <c r="L48" s="8"/>
      <c r="M48" s="8"/>
    </row>
    <row r="49" spans="1:13" ht="45" customHeight="1" x14ac:dyDescent="0.25">
      <c r="A49" s="8" t="s">
        <v>228</v>
      </c>
      <c r="B49" s="8" t="s">
        <v>380</v>
      </c>
      <c r="C49" s="8" t="s">
        <v>705</v>
      </c>
      <c r="D49" s="8" t="s">
        <v>706</v>
      </c>
      <c r="E49" s="8" t="s">
        <v>229</v>
      </c>
      <c r="F49" s="8" t="s">
        <v>663</v>
      </c>
      <c r="G49" s="8"/>
      <c r="H49" s="8" t="s">
        <v>664</v>
      </c>
      <c r="I49" s="8" t="s">
        <v>627</v>
      </c>
      <c r="J49" s="8" t="s">
        <v>623</v>
      </c>
      <c r="K49" s="8" t="s">
        <v>619</v>
      </c>
      <c r="L49" s="8"/>
      <c r="M49" s="8"/>
    </row>
    <row r="50" spans="1:13" ht="30" customHeight="1" x14ac:dyDescent="0.25">
      <c r="A50" s="8" t="s">
        <v>230</v>
      </c>
      <c r="B50" s="8" t="s">
        <v>380</v>
      </c>
      <c r="C50" s="8" t="s">
        <v>705</v>
      </c>
      <c r="D50" s="8" t="s">
        <v>706</v>
      </c>
      <c r="E50" s="8" t="s">
        <v>231</v>
      </c>
      <c r="F50" s="8" t="s">
        <v>663</v>
      </c>
      <c r="G50" s="8"/>
      <c r="H50" s="8" t="s">
        <v>670</v>
      </c>
      <c r="I50" s="8" t="s">
        <v>627</v>
      </c>
      <c r="J50" s="8" t="s">
        <v>669</v>
      </c>
      <c r="K50" s="8" t="s">
        <v>619</v>
      </c>
      <c r="L50" s="8"/>
      <c r="M50" s="8"/>
    </row>
    <row r="51" spans="1:13" ht="30" customHeight="1" x14ac:dyDescent="0.25">
      <c r="A51" s="8" t="s">
        <v>232</v>
      </c>
      <c r="B51" s="8" t="s">
        <v>380</v>
      </c>
      <c r="C51" s="8" t="s">
        <v>705</v>
      </c>
      <c r="D51" s="8" t="s">
        <v>706</v>
      </c>
      <c r="E51" s="8" t="s">
        <v>233</v>
      </c>
      <c r="F51" s="8" t="s">
        <v>663</v>
      </c>
      <c r="G51" s="8"/>
      <c r="H51" s="8" t="s">
        <v>47</v>
      </c>
      <c r="I51" s="8" t="s">
        <v>627</v>
      </c>
      <c r="J51" s="8" t="s">
        <v>623</v>
      </c>
      <c r="K51" s="8" t="s">
        <v>619</v>
      </c>
      <c r="L51" s="8"/>
      <c r="M51" s="8"/>
    </row>
    <row r="52" spans="1:13" ht="30" customHeight="1" x14ac:dyDescent="0.25">
      <c r="A52" s="8" t="s">
        <v>234</v>
      </c>
      <c r="B52" s="8" t="s">
        <v>380</v>
      </c>
      <c r="C52" s="8" t="s">
        <v>705</v>
      </c>
      <c r="D52" s="8" t="s">
        <v>706</v>
      </c>
      <c r="E52" s="8" t="s">
        <v>235</v>
      </c>
      <c r="F52" s="8" t="s">
        <v>663</v>
      </c>
      <c r="G52" s="8"/>
      <c r="H52" s="8" t="s">
        <v>664</v>
      </c>
      <c r="I52" s="8" t="s">
        <v>627</v>
      </c>
      <c r="J52" s="8" t="s">
        <v>669</v>
      </c>
      <c r="K52" s="8" t="s">
        <v>619</v>
      </c>
      <c r="L52" s="8"/>
      <c r="M52" s="8" t="s">
        <v>707</v>
      </c>
    </row>
    <row r="53" spans="1:13" ht="45" customHeight="1" x14ac:dyDescent="0.25">
      <c r="A53" s="8" t="s">
        <v>236</v>
      </c>
      <c r="B53" s="8" t="s">
        <v>380</v>
      </c>
      <c r="C53" s="8" t="s">
        <v>705</v>
      </c>
      <c r="D53" s="8" t="s">
        <v>706</v>
      </c>
      <c r="E53" s="8" t="s">
        <v>237</v>
      </c>
      <c r="F53" s="8" t="s">
        <v>663</v>
      </c>
      <c r="G53" s="8"/>
      <c r="H53" s="8" t="s">
        <v>670</v>
      </c>
      <c r="I53" s="8" t="s">
        <v>627</v>
      </c>
      <c r="J53" s="8" t="s">
        <v>669</v>
      </c>
      <c r="K53" s="8" t="s">
        <v>619</v>
      </c>
      <c r="L53" s="8"/>
      <c r="M53" s="8"/>
    </row>
    <row r="54" spans="1:13" ht="45" customHeight="1" x14ac:dyDescent="0.25">
      <c r="A54" s="8" t="s">
        <v>246</v>
      </c>
      <c r="B54" s="8" t="s">
        <v>381</v>
      </c>
      <c r="C54" s="8" t="s">
        <v>708</v>
      </c>
      <c r="D54" s="8" t="s">
        <v>709</v>
      </c>
      <c r="E54" s="8" t="s">
        <v>522</v>
      </c>
      <c r="F54" s="8" t="s">
        <v>663</v>
      </c>
      <c r="G54" s="8"/>
      <c r="H54" s="8" t="s">
        <v>664</v>
      </c>
      <c r="I54" s="8" t="s">
        <v>627</v>
      </c>
      <c r="J54" s="8" t="s">
        <v>665</v>
      </c>
      <c r="K54" s="8" t="s">
        <v>619</v>
      </c>
      <c r="L54" s="8"/>
      <c r="M54" s="8"/>
    </row>
    <row r="55" spans="1:13" ht="30" customHeight="1" x14ac:dyDescent="0.25">
      <c r="A55" s="8" t="s">
        <v>248</v>
      </c>
      <c r="B55" s="8" t="s">
        <v>381</v>
      </c>
      <c r="C55" s="8" t="s">
        <v>708</v>
      </c>
      <c r="D55" s="8" t="s">
        <v>709</v>
      </c>
      <c r="E55" s="8" t="s">
        <v>249</v>
      </c>
      <c r="F55" s="8" t="s">
        <v>663</v>
      </c>
      <c r="G55" s="8"/>
      <c r="H55" s="8" t="s">
        <v>664</v>
      </c>
      <c r="I55" s="8" t="s">
        <v>627</v>
      </c>
      <c r="J55" s="8" t="s">
        <v>665</v>
      </c>
      <c r="K55" s="8" t="s">
        <v>619</v>
      </c>
      <c r="L55" s="8"/>
      <c r="M55" s="8"/>
    </row>
    <row r="56" spans="1:13" ht="45" customHeight="1" x14ac:dyDescent="0.25">
      <c r="A56" s="8" t="s">
        <v>250</v>
      </c>
      <c r="B56" s="8" t="s">
        <v>381</v>
      </c>
      <c r="C56" s="8" t="s">
        <v>708</v>
      </c>
      <c r="D56" s="8" t="s">
        <v>709</v>
      </c>
      <c r="E56" s="8" t="s">
        <v>251</v>
      </c>
      <c r="F56" s="8" t="s">
        <v>663</v>
      </c>
      <c r="G56" s="8"/>
      <c r="H56" s="8" t="s">
        <v>670</v>
      </c>
      <c r="I56" s="8" t="s">
        <v>627</v>
      </c>
      <c r="J56" s="8" t="s">
        <v>665</v>
      </c>
      <c r="K56" s="8" t="s">
        <v>619</v>
      </c>
      <c r="L56" s="8"/>
      <c r="M56" s="8"/>
    </row>
    <row r="57" spans="1:13" ht="30" customHeight="1" x14ac:dyDescent="0.25">
      <c r="A57" s="8" t="s">
        <v>252</v>
      </c>
      <c r="B57" s="8" t="s">
        <v>381</v>
      </c>
      <c r="C57" s="8" t="s">
        <v>708</v>
      </c>
      <c r="D57" s="8" t="s">
        <v>709</v>
      </c>
      <c r="E57" s="8" t="s">
        <v>523</v>
      </c>
      <c r="F57" s="8" t="s">
        <v>663</v>
      </c>
      <c r="G57" s="8"/>
      <c r="H57" s="8" t="s">
        <v>47</v>
      </c>
      <c r="I57" s="8" t="s">
        <v>627</v>
      </c>
      <c r="J57" s="8" t="s">
        <v>665</v>
      </c>
      <c r="K57" s="8" t="s">
        <v>619</v>
      </c>
      <c r="L57" s="8"/>
      <c r="M57" s="8"/>
    </row>
    <row r="58" spans="1:13" ht="45" customHeight="1" x14ac:dyDescent="0.25">
      <c r="A58" s="8" t="s">
        <v>524</v>
      </c>
      <c r="B58" s="8" t="s">
        <v>381</v>
      </c>
      <c r="C58" s="8" t="s">
        <v>710</v>
      </c>
      <c r="D58" s="8" t="s">
        <v>711</v>
      </c>
      <c r="E58" s="8" t="s">
        <v>712</v>
      </c>
      <c r="F58" s="8" t="s">
        <v>663</v>
      </c>
      <c r="G58" s="8"/>
      <c r="H58" s="8" t="s">
        <v>664</v>
      </c>
      <c r="I58" s="8" t="s">
        <v>627</v>
      </c>
      <c r="J58" s="8" t="s">
        <v>713</v>
      </c>
      <c r="K58" s="8" t="s">
        <v>619</v>
      </c>
      <c r="L58" s="8"/>
      <c r="M58" s="8" t="s">
        <v>714</v>
      </c>
    </row>
    <row r="59" spans="1:13" ht="45" customHeight="1" x14ac:dyDescent="0.25">
      <c r="A59" s="8" t="s">
        <v>254</v>
      </c>
      <c r="B59" s="8" t="s">
        <v>381</v>
      </c>
      <c r="C59" s="8" t="s">
        <v>708</v>
      </c>
      <c r="D59" s="8" t="s">
        <v>709</v>
      </c>
      <c r="E59" s="8" t="s">
        <v>255</v>
      </c>
      <c r="F59" s="8" t="s">
        <v>663</v>
      </c>
      <c r="G59" s="8"/>
      <c r="H59" s="8" t="s">
        <v>47</v>
      </c>
      <c r="I59" s="8" t="s">
        <v>627</v>
      </c>
      <c r="J59" s="8" t="s">
        <v>665</v>
      </c>
      <c r="K59" s="8" t="s">
        <v>619</v>
      </c>
      <c r="L59" s="8"/>
      <c r="M59" s="8"/>
    </row>
    <row r="60" spans="1:13" ht="45" customHeight="1" x14ac:dyDescent="0.25">
      <c r="A60" s="8" t="s">
        <v>384</v>
      </c>
      <c r="B60" s="8" t="s">
        <v>381</v>
      </c>
      <c r="C60" s="8" t="s">
        <v>715</v>
      </c>
      <c r="D60" s="8" t="s">
        <v>716</v>
      </c>
      <c r="E60" s="8" t="s">
        <v>385</v>
      </c>
      <c r="F60" s="8" t="s">
        <v>663</v>
      </c>
      <c r="G60" s="8"/>
      <c r="H60" s="8" t="s">
        <v>664</v>
      </c>
      <c r="I60" s="8" t="s">
        <v>627</v>
      </c>
      <c r="J60" s="8" t="s">
        <v>665</v>
      </c>
      <c r="K60" s="8" t="s">
        <v>619</v>
      </c>
      <c r="L60" s="8"/>
      <c r="M60" s="8"/>
    </row>
    <row r="61" spans="1:13" ht="45" customHeight="1" x14ac:dyDescent="0.25">
      <c r="A61" s="8" t="s">
        <v>386</v>
      </c>
      <c r="B61" s="8" t="s">
        <v>381</v>
      </c>
      <c r="C61" s="8" t="s">
        <v>715</v>
      </c>
      <c r="D61" s="8" t="s">
        <v>716</v>
      </c>
      <c r="E61" s="8" t="s">
        <v>387</v>
      </c>
      <c r="F61" s="8" t="s">
        <v>663</v>
      </c>
      <c r="G61" s="8"/>
      <c r="H61" s="8" t="s">
        <v>670</v>
      </c>
      <c r="I61" s="8" t="s">
        <v>627</v>
      </c>
      <c r="J61" s="8" t="s">
        <v>665</v>
      </c>
      <c r="K61" s="8" t="s">
        <v>619</v>
      </c>
      <c r="L61" s="8"/>
      <c r="M61" s="8"/>
    </row>
    <row r="62" spans="1:13" ht="45" customHeight="1" x14ac:dyDescent="0.25">
      <c r="A62" s="8" t="s">
        <v>388</v>
      </c>
      <c r="B62" s="8" t="s">
        <v>381</v>
      </c>
      <c r="C62" s="8" t="s">
        <v>715</v>
      </c>
      <c r="D62" s="8" t="s">
        <v>716</v>
      </c>
      <c r="E62" s="8" t="s">
        <v>389</v>
      </c>
      <c r="F62" s="8" t="s">
        <v>663</v>
      </c>
      <c r="G62" s="8"/>
      <c r="H62" s="8" t="s">
        <v>670</v>
      </c>
      <c r="I62" s="8" t="s">
        <v>627</v>
      </c>
      <c r="J62" s="8" t="s">
        <v>665</v>
      </c>
      <c r="K62" s="8" t="s">
        <v>619</v>
      </c>
      <c r="L62" s="8"/>
      <c r="M62" s="8"/>
    </row>
    <row r="63" spans="1:13" ht="30" customHeight="1" x14ac:dyDescent="0.25">
      <c r="A63" s="8" t="s">
        <v>390</v>
      </c>
      <c r="B63" s="8" t="s">
        <v>381</v>
      </c>
      <c r="C63" s="8" t="s">
        <v>715</v>
      </c>
      <c r="D63" s="8" t="s">
        <v>716</v>
      </c>
      <c r="E63" s="8" t="s">
        <v>391</v>
      </c>
      <c r="F63" s="8" t="s">
        <v>663</v>
      </c>
      <c r="G63" s="8"/>
      <c r="H63" s="8" t="s">
        <v>47</v>
      </c>
      <c r="I63" s="8" t="s">
        <v>627</v>
      </c>
      <c r="J63" s="8" t="s">
        <v>665</v>
      </c>
      <c r="K63" s="8" t="s">
        <v>619</v>
      </c>
      <c r="L63" s="8"/>
      <c r="M63" s="8"/>
    </row>
    <row r="64" spans="1:13" ht="30" customHeight="1" x14ac:dyDescent="0.25">
      <c r="A64" s="8" t="s">
        <v>392</v>
      </c>
      <c r="B64" s="8" t="s">
        <v>381</v>
      </c>
      <c r="C64" s="8" t="s">
        <v>715</v>
      </c>
      <c r="D64" s="8" t="s">
        <v>716</v>
      </c>
      <c r="E64" s="8" t="s">
        <v>393</v>
      </c>
      <c r="F64" s="8" t="s">
        <v>663</v>
      </c>
      <c r="G64" s="8"/>
      <c r="H64" s="8" t="s">
        <v>670</v>
      </c>
      <c r="I64" s="8" t="s">
        <v>627</v>
      </c>
      <c r="J64" s="8" t="s">
        <v>665</v>
      </c>
      <c r="K64" s="8" t="s">
        <v>619</v>
      </c>
      <c r="L64" s="8"/>
      <c r="M64" s="8"/>
    </row>
    <row r="65" spans="1:13" ht="45" customHeight="1" x14ac:dyDescent="0.25">
      <c r="A65" s="8" t="s">
        <v>394</v>
      </c>
      <c r="B65" s="8" t="s">
        <v>381</v>
      </c>
      <c r="C65" s="8" t="s">
        <v>710</v>
      </c>
      <c r="D65" s="8" t="s">
        <v>717</v>
      </c>
      <c r="E65" s="8" t="s">
        <v>395</v>
      </c>
      <c r="F65" s="8" t="s">
        <v>663</v>
      </c>
      <c r="G65" s="8"/>
      <c r="H65" s="8" t="s">
        <v>664</v>
      </c>
      <c r="I65" s="8" t="s">
        <v>627</v>
      </c>
      <c r="J65" s="8" t="s">
        <v>665</v>
      </c>
      <c r="K65" s="8" t="s">
        <v>619</v>
      </c>
      <c r="L65" s="8"/>
      <c r="M65" s="8"/>
    </row>
    <row r="66" spans="1:13" ht="30" customHeight="1" x14ac:dyDescent="0.25">
      <c r="A66" s="8" t="s">
        <v>396</v>
      </c>
      <c r="B66" s="8" t="s">
        <v>381</v>
      </c>
      <c r="C66" s="8" t="s">
        <v>710</v>
      </c>
      <c r="D66" s="8" t="s">
        <v>717</v>
      </c>
      <c r="E66" s="8" t="s">
        <v>397</v>
      </c>
      <c r="F66" s="8" t="s">
        <v>663</v>
      </c>
      <c r="G66" s="8"/>
      <c r="H66" s="8" t="s">
        <v>670</v>
      </c>
      <c r="I66" s="8" t="s">
        <v>627</v>
      </c>
      <c r="J66" s="8" t="s">
        <v>665</v>
      </c>
      <c r="K66" s="8" t="s">
        <v>619</v>
      </c>
      <c r="L66" s="8"/>
      <c r="M66" s="8"/>
    </row>
    <row r="67" spans="1:13" ht="45" customHeight="1" x14ac:dyDescent="0.25">
      <c r="A67" s="8" t="s">
        <v>398</v>
      </c>
      <c r="B67" s="8" t="s">
        <v>381</v>
      </c>
      <c r="C67" s="8" t="s">
        <v>710</v>
      </c>
      <c r="D67" s="8" t="s">
        <v>717</v>
      </c>
      <c r="E67" s="8" t="s">
        <v>399</v>
      </c>
      <c r="F67" s="8" t="s">
        <v>663</v>
      </c>
      <c r="G67" s="8"/>
      <c r="H67" s="8" t="s">
        <v>670</v>
      </c>
      <c r="I67" s="8" t="s">
        <v>627</v>
      </c>
      <c r="J67" s="8" t="s">
        <v>665</v>
      </c>
      <c r="K67" s="8" t="s">
        <v>619</v>
      </c>
      <c r="L67" s="8"/>
      <c r="M67" s="8"/>
    </row>
    <row r="68" spans="1:13" ht="45" customHeight="1" x14ac:dyDescent="0.25">
      <c r="A68" s="8" t="s">
        <v>400</v>
      </c>
      <c r="B68" s="8" t="s">
        <v>381</v>
      </c>
      <c r="C68" s="8" t="s">
        <v>710</v>
      </c>
      <c r="D68" s="8" t="s">
        <v>717</v>
      </c>
      <c r="E68" s="8" t="s">
        <v>401</v>
      </c>
      <c r="F68" s="8" t="s">
        <v>663</v>
      </c>
      <c r="G68" s="8"/>
      <c r="H68" s="8" t="s">
        <v>47</v>
      </c>
      <c r="I68" s="8" t="s">
        <v>627</v>
      </c>
      <c r="J68" s="8" t="s">
        <v>665</v>
      </c>
      <c r="K68" s="8" t="s">
        <v>619</v>
      </c>
      <c r="L68" s="8"/>
      <c r="M68" s="8"/>
    </row>
    <row r="69" spans="1:13" ht="45" customHeight="1" x14ac:dyDescent="0.25">
      <c r="A69" s="8" t="s">
        <v>402</v>
      </c>
      <c r="B69" s="8" t="s">
        <v>381</v>
      </c>
      <c r="C69" s="8" t="s">
        <v>710</v>
      </c>
      <c r="D69" s="8" t="s">
        <v>717</v>
      </c>
      <c r="E69" s="8" t="s">
        <v>403</v>
      </c>
      <c r="F69" s="8" t="s">
        <v>663</v>
      </c>
      <c r="G69" s="8"/>
      <c r="H69" s="8" t="s">
        <v>47</v>
      </c>
      <c r="I69" s="8" t="s">
        <v>627</v>
      </c>
      <c r="J69" s="8" t="s">
        <v>665</v>
      </c>
      <c r="K69" s="8" t="s">
        <v>619</v>
      </c>
      <c r="L69" s="8"/>
      <c r="M69" s="8"/>
    </row>
    <row r="70" spans="1:13" ht="45" customHeight="1" x14ac:dyDescent="0.25">
      <c r="A70" s="8" t="s">
        <v>371</v>
      </c>
      <c r="B70" s="8" t="s">
        <v>381</v>
      </c>
      <c r="C70" s="8" t="s">
        <v>718</v>
      </c>
      <c r="D70" s="8" t="s">
        <v>719</v>
      </c>
      <c r="E70" s="8" t="s">
        <v>372</v>
      </c>
      <c r="F70" s="8" t="s">
        <v>663</v>
      </c>
      <c r="G70" s="8"/>
      <c r="H70" s="8" t="s">
        <v>670</v>
      </c>
      <c r="I70" s="8" t="s">
        <v>627</v>
      </c>
      <c r="J70" s="8" t="s">
        <v>713</v>
      </c>
      <c r="K70" s="8" t="s">
        <v>619</v>
      </c>
      <c r="L70" s="8"/>
      <c r="M70" s="8" t="s">
        <v>720</v>
      </c>
    </row>
    <row r="71" spans="1:13" ht="45" customHeight="1" x14ac:dyDescent="0.25">
      <c r="A71" s="8" t="s">
        <v>373</v>
      </c>
      <c r="B71" s="8" t="s">
        <v>381</v>
      </c>
      <c r="C71" s="8" t="s">
        <v>718</v>
      </c>
      <c r="D71" s="8" t="s">
        <v>719</v>
      </c>
      <c r="E71" s="8" t="s">
        <v>374</v>
      </c>
      <c r="F71" s="8" t="s">
        <v>663</v>
      </c>
      <c r="G71" s="8"/>
      <c r="H71" s="8" t="s">
        <v>670</v>
      </c>
      <c r="I71" s="8" t="s">
        <v>627</v>
      </c>
      <c r="J71" s="8" t="s">
        <v>713</v>
      </c>
      <c r="K71" s="8" t="s">
        <v>619</v>
      </c>
      <c r="L71" s="8"/>
      <c r="M71" s="8" t="s">
        <v>721</v>
      </c>
    </row>
    <row r="72" spans="1:13" ht="30" customHeight="1" x14ac:dyDescent="0.25">
      <c r="A72" s="8" t="s">
        <v>528</v>
      </c>
      <c r="B72" s="8" t="s">
        <v>381</v>
      </c>
      <c r="C72" s="8" t="s">
        <v>722</v>
      </c>
      <c r="D72" s="8" t="s">
        <v>723</v>
      </c>
      <c r="E72" s="8" t="s">
        <v>724</v>
      </c>
      <c r="F72" s="8" t="s">
        <v>725</v>
      </c>
      <c r="G72" s="8"/>
      <c r="H72" s="8" t="s">
        <v>670</v>
      </c>
      <c r="I72" s="8" t="s">
        <v>627</v>
      </c>
      <c r="J72" s="8" t="s">
        <v>631</v>
      </c>
      <c r="K72" s="8" t="s">
        <v>627</v>
      </c>
      <c r="L72" s="8" t="s">
        <v>726</v>
      </c>
      <c r="M72" s="8" t="s">
        <v>727</v>
      </c>
    </row>
    <row r="73" spans="1:13" ht="30" customHeight="1" x14ac:dyDescent="0.25">
      <c r="A73" s="8" t="s">
        <v>442</v>
      </c>
      <c r="B73" s="8" t="s">
        <v>645</v>
      </c>
      <c r="C73" s="8" t="s">
        <v>728</v>
      </c>
      <c r="D73" s="8" t="s">
        <v>729</v>
      </c>
      <c r="E73" s="8" t="s">
        <v>443</v>
      </c>
      <c r="F73" s="8" t="s">
        <v>663</v>
      </c>
      <c r="G73" s="8"/>
      <c r="H73" s="8" t="s">
        <v>664</v>
      </c>
      <c r="I73" s="8" t="s">
        <v>627</v>
      </c>
      <c r="J73" s="8" t="s">
        <v>665</v>
      </c>
      <c r="K73" s="8" t="s">
        <v>619</v>
      </c>
      <c r="L73" s="8"/>
      <c r="M73" s="8"/>
    </row>
    <row r="74" spans="1:13" ht="105" customHeight="1" x14ac:dyDescent="0.25">
      <c r="A74" s="8" t="s">
        <v>444</v>
      </c>
      <c r="B74" s="8" t="s">
        <v>645</v>
      </c>
      <c r="C74" s="8" t="s">
        <v>728</v>
      </c>
      <c r="D74" s="8" t="s">
        <v>729</v>
      </c>
      <c r="E74" s="8" t="s">
        <v>445</v>
      </c>
      <c r="F74" s="8" t="s">
        <v>663</v>
      </c>
      <c r="G74" s="8"/>
      <c r="H74" s="8" t="s">
        <v>670</v>
      </c>
      <c r="I74" s="8" t="s">
        <v>627</v>
      </c>
      <c r="J74" s="8" t="s">
        <v>665</v>
      </c>
      <c r="K74" s="8" t="s">
        <v>619</v>
      </c>
      <c r="L74" s="8"/>
      <c r="M74" s="8"/>
    </row>
    <row r="75" spans="1:13" ht="30" customHeight="1" x14ac:dyDescent="0.25">
      <c r="A75" s="8" t="s">
        <v>446</v>
      </c>
      <c r="B75" s="8" t="s">
        <v>645</v>
      </c>
      <c r="C75" s="8" t="s">
        <v>728</v>
      </c>
      <c r="D75" s="8" t="s">
        <v>729</v>
      </c>
      <c r="E75" s="8" t="s">
        <v>447</v>
      </c>
      <c r="F75" s="8" t="s">
        <v>663</v>
      </c>
      <c r="G75" s="8"/>
      <c r="H75" s="8" t="s">
        <v>670</v>
      </c>
      <c r="I75" s="8" t="s">
        <v>627</v>
      </c>
      <c r="J75" s="8" t="s">
        <v>665</v>
      </c>
      <c r="K75" s="8" t="s">
        <v>619</v>
      </c>
      <c r="L75" s="8"/>
      <c r="M75" s="8"/>
    </row>
    <row r="76" spans="1:13" ht="75" customHeight="1" x14ac:dyDescent="0.25">
      <c r="A76" s="8" t="s">
        <v>448</v>
      </c>
      <c r="B76" s="8" t="s">
        <v>645</v>
      </c>
      <c r="C76" s="8" t="s">
        <v>728</v>
      </c>
      <c r="D76" s="8" t="s">
        <v>729</v>
      </c>
      <c r="E76" s="8" t="s">
        <v>449</v>
      </c>
      <c r="F76" s="8" t="s">
        <v>663</v>
      </c>
      <c r="G76" s="8"/>
      <c r="H76" s="8" t="s">
        <v>47</v>
      </c>
      <c r="I76" s="8" t="s">
        <v>627</v>
      </c>
      <c r="J76" s="8" t="s">
        <v>631</v>
      </c>
      <c r="K76" s="8" t="s">
        <v>619</v>
      </c>
      <c r="L76" s="8"/>
      <c r="M76" s="8" t="s">
        <v>730</v>
      </c>
    </row>
    <row r="77" spans="1:13" ht="45" customHeight="1" x14ac:dyDescent="0.25">
      <c r="A77" s="8" t="s">
        <v>450</v>
      </c>
      <c r="B77" s="8" t="s">
        <v>645</v>
      </c>
      <c r="C77" s="8" t="s">
        <v>728</v>
      </c>
      <c r="D77" s="8" t="s">
        <v>729</v>
      </c>
      <c r="E77" s="8" t="s">
        <v>451</v>
      </c>
      <c r="F77" s="8" t="s">
        <v>663</v>
      </c>
      <c r="G77" s="8"/>
      <c r="H77" s="8" t="s">
        <v>670</v>
      </c>
      <c r="I77" s="8" t="s">
        <v>627</v>
      </c>
      <c r="J77" s="8" t="s">
        <v>665</v>
      </c>
      <c r="K77" s="8" t="s">
        <v>619</v>
      </c>
      <c r="L77" s="8"/>
      <c r="M77" s="8" t="s">
        <v>731</v>
      </c>
    </row>
    <row r="78" spans="1:13" ht="75" customHeight="1" x14ac:dyDescent="0.25">
      <c r="A78" s="8" t="s">
        <v>452</v>
      </c>
      <c r="B78" s="8" t="s">
        <v>645</v>
      </c>
      <c r="C78" s="8" t="s">
        <v>728</v>
      </c>
      <c r="D78" s="8" t="s">
        <v>729</v>
      </c>
      <c r="E78" s="8" t="s">
        <v>453</v>
      </c>
      <c r="F78" s="8" t="s">
        <v>663</v>
      </c>
      <c r="G78" s="8"/>
      <c r="H78" s="8" t="s">
        <v>664</v>
      </c>
      <c r="I78" s="8" t="s">
        <v>627</v>
      </c>
      <c r="J78" s="8" t="s">
        <v>665</v>
      </c>
      <c r="K78" s="8" t="s">
        <v>619</v>
      </c>
      <c r="L78" s="8"/>
      <c r="M78" s="8" t="s">
        <v>732</v>
      </c>
    </row>
    <row r="79" spans="1:13" ht="45" customHeight="1" x14ac:dyDescent="0.25">
      <c r="A79" s="8" t="s">
        <v>454</v>
      </c>
      <c r="B79" s="8" t="s">
        <v>645</v>
      </c>
      <c r="C79" s="8" t="s">
        <v>728</v>
      </c>
      <c r="D79" s="8" t="s">
        <v>729</v>
      </c>
      <c r="E79" s="8" t="s">
        <v>455</v>
      </c>
      <c r="F79" s="8" t="s">
        <v>663</v>
      </c>
      <c r="G79" s="8"/>
      <c r="H79" s="8" t="s">
        <v>47</v>
      </c>
      <c r="I79" s="8" t="s">
        <v>627</v>
      </c>
      <c r="J79" s="8" t="s">
        <v>665</v>
      </c>
      <c r="K79" s="8" t="s">
        <v>619</v>
      </c>
      <c r="L79" s="8"/>
      <c r="M79" s="8"/>
    </row>
    <row r="80" spans="1:13" ht="75" x14ac:dyDescent="0.25">
      <c r="A80" s="8" t="s">
        <v>476</v>
      </c>
      <c r="B80" s="8" t="s">
        <v>646</v>
      </c>
      <c r="C80" s="8" t="s">
        <v>733</v>
      </c>
      <c r="D80" s="8" t="s">
        <v>734</v>
      </c>
      <c r="E80" s="8" t="s">
        <v>477</v>
      </c>
      <c r="F80" s="8" t="s">
        <v>663</v>
      </c>
      <c r="G80" s="8"/>
      <c r="H80" s="8" t="s">
        <v>664</v>
      </c>
      <c r="I80" s="8" t="s">
        <v>627</v>
      </c>
      <c r="J80" s="8" t="s">
        <v>665</v>
      </c>
      <c r="K80" s="8" t="s">
        <v>619</v>
      </c>
      <c r="L80" s="8"/>
      <c r="M80" s="8"/>
    </row>
    <row r="81" spans="1:13" ht="45" x14ac:dyDescent="0.25">
      <c r="A81" s="8" t="s">
        <v>478</v>
      </c>
      <c r="B81" s="8" t="s">
        <v>646</v>
      </c>
      <c r="C81" s="8" t="s">
        <v>733</v>
      </c>
      <c r="D81" s="8" t="s">
        <v>734</v>
      </c>
      <c r="E81" s="8" t="s">
        <v>479</v>
      </c>
      <c r="F81" s="8" t="s">
        <v>663</v>
      </c>
      <c r="G81" s="8"/>
      <c r="H81" s="8" t="s">
        <v>670</v>
      </c>
      <c r="I81" s="8" t="s">
        <v>627</v>
      </c>
      <c r="J81" s="8" t="s">
        <v>665</v>
      </c>
      <c r="K81" s="8" t="s">
        <v>619</v>
      </c>
      <c r="L81" s="8"/>
      <c r="M81" s="8"/>
    </row>
    <row r="82" spans="1:13" ht="75" x14ac:dyDescent="0.25">
      <c r="A82" s="8" t="s">
        <v>480</v>
      </c>
      <c r="B82" s="8" t="s">
        <v>646</v>
      </c>
      <c r="C82" s="8" t="s">
        <v>733</v>
      </c>
      <c r="D82" s="8" t="s">
        <v>734</v>
      </c>
      <c r="E82" s="8" t="s">
        <v>481</v>
      </c>
      <c r="F82" s="8" t="s">
        <v>663</v>
      </c>
      <c r="G82" s="8"/>
      <c r="H82" s="8" t="s">
        <v>670</v>
      </c>
      <c r="I82" s="8" t="s">
        <v>627</v>
      </c>
      <c r="J82" s="8" t="s">
        <v>665</v>
      </c>
      <c r="K82" s="8" t="s">
        <v>619</v>
      </c>
      <c r="L82" s="8"/>
      <c r="M82" s="8"/>
    </row>
    <row r="83" spans="1:13" ht="45" x14ac:dyDescent="0.25">
      <c r="A83" s="8" t="s">
        <v>482</v>
      </c>
      <c r="B83" s="8" t="s">
        <v>646</v>
      </c>
      <c r="C83" s="8" t="s">
        <v>733</v>
      </c>
      <c r="D83" s="8" t="s">
        <v>734</v>
      </c>
      <c r="E83" s="8" t="s">
        <v>483</v>
      </c>
      <c r="F83" s="8" t="s">
        <v>663</v>
      </c>
      <c r="G83" s="8"/>
      <c r="H83" s="8" t="s">
        <v>47</v>
      </c>
      <c r="I83" s="8" t="s">
        <v>627</v>
      </c>
      <c r="J83" s="8" t="s">
        <v>665</v>
      </c>
      <c r="K83" s="8" t="s">
        <v>619</v>
      </c>
      <c r="L83" s="8"/>
      <c r="M83" s="8" t="s">
        <v>735</v>
      </c>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3"/>
  <sheetViews>
    <sheetView workbookViewId="0">
      <selection activeCell="D15" sqref="D15"/>
    </sheetView>
  </sheetViews>
  <sheetFormatPr baseColWidth="10" defaultColWidth="9.140625" defaultRowHeight="15" x14ac:dyDescent="0.25"/>
  <cols>
    <col min="1" max="1" width="12" customWidth="1"/>
    <col min="2" max="2" width="55" customWidth="1"/>
    <col min="3" max="3" width="12" customWidth="1"/>
    <col min="4" max="4" width="55" customWidth="1"/>
    <col min="5" max="5" width="60" customWidth="1"/>
    <col min="7" max="7" width="90" customWidth="1"/>
  </cols>
  <sheetData>
    <row r="1" spans="1:7" x14ac:dyDescent="0.25">
      <c r="A1" s="174" t="s">
        <v>736</v>
      </c>
      <c r="B1" s="127"/>
      <c r="C1" s="127"/>
      <c r="D1" s="127"/>
      <c r="E1" s="127"/>
    </row>
    <row r="2" spans="1:7" x14ac:dyDescent="0.25">
      <c r="A2" s="1" t="s">
        <v>737</v>
      </c>
      <c r="B2" s="1" t="s">
        <v>377</v>
      </c>
      <c r="C2" s="1" t="s">
        <v>738</v>
      </c>
      <c r="D2" s="1" t="s">
        <v>739</v>
      </c>
      <c r="E2" s="1" t="s">
        <v>740</v>
      </c>
      <c r="G2" s="7" t="s">
        <v>741</v>
      </c>
    </row>
    <row r="3" spans="1:7" x14ac:dyDescent="0.25">
      <c r="A3" s="2" t="s">
        <v>742</v>
      </c>
      <c r="B3" s="6" t="s">
        <v>743</v>
      </c>
      <c r="C3" s="2" t="s">
        <v>744</v>
      </c>
      <c r="D3" s="6" t="s">
        <v>745</v>
      </c>
      <c r="E3" s="6" t="s">
        <v>746</v>
      </c>
      <c r="G3" s="6" t="s">
        <v>747</v>
      </c>
    </row>
    <row r="4" spans="1:7" x14ac:dyDescent="0.25">
      <c r="A4" s="2" t="s">
        <v>748</v>
      </c>
      <c r="B4" s="6" t="s">
        <v>749</v>
      </c>
      <c r="C4" s="2" t="s">
        <v>744</v>
      </c>
      <c r="D4" s="6" t="s">
        <v>745</v>
      </c>
      <c r="E4" s="6" t="s">
        <v>746</v>
      </c>
      <c r="G4" s="6" t="s">
        <v>750</v>
      </c>
    </row>
    <row r="5" spans="1:7" x14ac:dyDescent="0.25">
      <c r="A5" s="2" t="s">
        <v>751</v>
      </c>
      <c r="B5" s="6" t="s">
        <v>752</v>
      </c>
      <c r="C5" s="2" t="s">
        <v>744</v>
      </c>
      <c r="D5" s="6" t="s">
        <v>745</v>
      </c>
      <c r="E5" s="6" t="s">
        <v>746</v>
      </c>
      <c r="G5" s="6" t="s">
        <v>753</v>
      </c>
    </row>
    <row r="6" spans="1:7" x14ac:dyDescent="0.25">
      <c r="A6" s="2" t="s">
        <v>754</v>
      </c>
      <c r="B6" s="6" t="s">
        <v>755</v>
      </c>
      <c r="C6" s="2" t="s">
        <v>744</v>
      </c>
      <c r="D6" s="6" t="s">
        <v>745</v>
      </c>
      <c r="E6" s="6" t="s">
        <v>746</v>
      </c>
      <c r="G6" s="6" t="s">
        <v>756</v>
      </c>
    </row>
    <row r="7" spans="1:7" x14ac:dyDescent="0.25">
      <c r="A7" s="2" t="s">
        <v>757</v>
      </c>
      <c r="B7" s="6" t="s">
        <v>758</v>
      </c>
      <c r="C7" s="2" t="s">
        <v>744</v>
      </c>
      <c r="D7" s="6" t="s">
        <v>745</v>
      </c>
      <c r="E7" s="6" t="s">
        <v>746</v>
      </c>
      <c r="G7" s="6" t="s">
        <v>759</v>
      </c>
    </row>
    <row r="8" spans="1:7" x14ac:dyDescent="0.25">
      <c r="A8" s="2" t="s">
        <v>760</v>
      </c>
      <c r="B8" s="6" t="s">
        <v>761</v>
      </c>
      <c r="C8" s="2" t="s">
        <v>744</v>
      </c>
      <c r="D8" s="6" t="s">
        <v>745</v>
      </c>
      <c r="E8" s="6" t="s">
        <v>746</v>
      </c>
      <c r="G8" s="6" t="s">
        <v>762</v>
      </c>
    </row>
    <row r="9" spans="1:7" x14ac:dyDescent="0.25">
      <c r="A9" s="2" t="s">
        <v>763</v>
      </c>
      <c r="B9" s="6" t="s">
        <v>764</v>
      </c>
      <c r="C9" s="2" t="s">
        <v>765</v>
      </c>
      <c r="D9" s="6" t="s">
        <v>766</v>
      </c>
      <c r="E9" s="6" t="s">
        <v>767</v>
      </c>
      <c r="G9" s="6" t="s">
        <v>768</v>
      </c>
    </row>
    <row r="10" spans="1:7" x14ac:dyDescent="0.25">
      <c r="A10" s="2" t="s">
        <v>769</v>
      </c>
      <c r="B10" s="6" t="s">
        <v>770</v>
      </c>
      <c r="C10" s="2" t="s">
        <v>765</v>
      </c>
      <c r="D10" s="6" t="s">
        <v>766</v>
      </c>
      <c r="E10" s="6" t="s">
        <v>767</v>
      </c>
      <c r="G10" s="6" t="s">
        <v>771</v>
      </c>
    </row>
    <row r="11" spans="1:7" x14ac:dyDescent="0.25">
      <c r="A11" s="2" t="s">
        <v>772</v>
      </c>
      <c r="B11" s="6" t="s">
        <v>773</v>
      </c>
      <c r="C11" s="2" t="s">
        <v>765</v>
      </c>
      <c r="D11" s="6" t="s">
        <v>766</v>
      </c>
      <c r="E11" s="6" t="s">
        <v>767</v>
      </c>
      <c r="G11" s="6" t="s">
        <v>774</v>
      </c>
    </row>
    <row r="12" spans="1:7" x14ac:dyDescent="0.25">
      <c r="A12" s="2" t="s">
        <v>775</v>
      </c>
      <c r="B12" s="6" t="s">
        <v>776</v>
      </c>
      <c r="C12" s="2" t="s">
        <v>765</v>
      </c>
      <c r="D12" s="6" t="s">
        <v>766</v>
      </c>
      <c r="E12" s="6" t="s">
        <v>767</v>
      </c>
      <c r="G12" s="6" t="s">
        <v>777</v>
      </c>
    </row>
    <row r="13" spans="1:7" x14ac:dyDescent="0.25">
      <c r="A13" s="2" t="s">
        <v>778</v>
      </c>
      <c r="B13" s="6" t="s">
        <v>779</v>
      </c>
      <c r="C13" s="2" t="s">
        <v>765</v>
      </c>
      <c r="D13" s="6" t="s">
        <v>766</v>
      </c>
      <c r="E13" s="6" t="s">
        <v>767</v>
      </c>
      <c r="G13" s="6" t="s">
        <v>780</v>
      </c>
    </row>
    <row r="14" spans="1:7" x14ac:dyDescent="0.25">
      <c r="A14" s="2" t="s">
        <v>781</v>
      </c>
      <c r="B14" s="6" t="s">
        <v>782</v>
      </c>
      <c r="C14" s="2" t="s">
        <v>765</v>
      </c>
      <c r="D14" s="6" t="s">
        <v>766</v>
      </c>
      <c r="E14" s="6" t="s">
        <v>767</v>
      </c>
      <c r="G14" s="6" t="s">
        <v>783</v>
      </c>
    </row>
    <row r="15" spans="1:7" x14ac:dyDescent="0.25">
      <c r="A15" s="2" t="s">
        <v>784</v>
      </c>
      <c r="B15" s="6" t="s">
        <v>785</v>
      </c>
      <c r="C15" s="2" t="s">
        <v>765</v>
      </c>
      <c r="D15" s="6" t="s">
        <v>766</v>
      </c>
      <c r="E15" s="6" t="s">
        <v>767</v>
      </c>
      <c r="G15" s="6" t="s">
        <v>786</v>
      </c>
    </row>
    <row r="16" spans="1:7" x14ac:dyDescent="0.25">
      <c r="A16" s="2" t="s">
        <v>787</v>
      </c>
      <c r="B16" s="6" t="s">
        <v>788</v>
      </c>
      <c r="C16" s="2" t="s">
        <v>789</v>
      </c>
      <c r="D16" s="6" t="s">
        <v>790</v>
      </c>
      <c r="E16" s="6" t="s">
        <v>791</v>
      </c>
      <c r="G16" s="6" t="s">
        <v>792</v>
      </c>
    </row>
    <row r="17" spans="1:7" x14ac:dyDescent="0.25">
      <c r="A17" s="2" t="s">
        <v>793</v>
      </c>
      <c r="B17" s="6" t="s">
        <v>794</v>
      </c>
      <c r="C17" s="2" t="s">
        <v>789</v>
      </c>
      <c r="D17" s="6" t="s">
        <v>790</v>
      </c>
      <c r="E17" s="6" t="s">
        <v>791</v>
      </c>
      <c r="G17" s="6" t="s">
        <v>795</v>
      </c>
    </row>
    <row r="18" spans="1:7" x14ac:dyDescent="0.25">
      <c r="A18" s="2" t="s">
        <v>796</v>
      </c>
      <c r="B18" s="6" t="s">
        <v>797</v>
      </c>
      <c r="C18" s="2" t="s">
        <v>789</v>
      </c>
      <c r="D18" s="6" t="s">
        <v>790</v>
      </c>
      <c r="E18" s="6" t="s">
        <v>791</v>
      </c>
      <c r="G18" s="6" t="s">
        <v>798</v>
      </c>
    </row>
    <row r="19" spans="1:7" x14ac:dyDescent="0.25">
      <c r="A19" s="2" t="s">
        <v>799</v>
      </c>
      <c r="B19" s="6" t="s">
        <v>800</v>
      </c>
      <c r="C19" s="2" t="s">
        <v>789</v>
      </c>
      <c r="D19" s="6" t="s">
        <v>790</v>
      </c>
      <c r="E19" s="6" t="s">
        <v>791</v>
      </c>
      <c r="G19" s="6" t="s">
        <v>801</v>
      </c>
    </row>
    <row r="20" spans="1:7" x14ac:dyDescent="0.25">
      <c r="A20" s="2" t="s">
        <v>802</v>
      </c>
      <c r="B20" s="6" t="s">
        <v>803</v>
      </c>
      <c r="C20" s="2" t="s">
        <v>804</v>
      </c>
      <c r="D20" s="6" t="s">
        <v>805</v>
      </c>
      <c r="E20" s="6" t="s">
        <v>806</v>
      </c>
      <c r="G20" s="6" t="s">
        <v>807</v>
      </c>
    </row>
    <row r="21" spans="1:7" x14ac:dyDescent="0.25">
      <c r="A21" s="2" t="s">
        <v>808</v>
      </c>
      <c r="B21" s="6" t="s">
        <v>809</v>
      </c>
      <c r="C21" s="2" t="s">
        <v>804</v>
      </c>
      <c r="D21" s="6" t="s">
        <v>805</v>
      </c>
      <c r="E21" s="6" t="s">
        <v>806</v>
      </c>
      <c r="G21" s="6" t="s">
        <v>810</v>
      </c>
    </row>
    <row r="22" spans="1:7" x14ac:dyDescent="0.25">
      <c r="A22" s="2" t="s">
        <v>811</v>
      </c>
      <c r="B22" s="6" t="s">
        <v>812</v>
      </c>
      <c r="C22" s="2" t="s">
        <v>804</v>
      </c>
      <c r="D22" s="6" t="s">
        <v>805</v>
      </c>
      <c r="E22" s="6" t="s">
        <v>806</v>
      </c>
      <c r="G22" s="6" t="s">
        <v>813</v>
      </c>
    </row>
    <row r="23" spans="1:7" x14ac:dyDescent="0.25">
      <c r="A23" s="2" t="s">
        <v>814</v>
      </c>
      <c r="B23" s="6" t="s">
        <v>815</v>
      </c>
      <c r="C23" s="2" t="s">
        <v>804</v>
      </c>
      <c r="D23" s="6" t="s">
        <v>805</v>
      </c>
      <c r="E23" s="6" t="s">
        <v>806</v>
      </c>
      <c r="G23" s="6" t="s">
        <v>816</v>
      </c>
    </row>
    <row r="24" spans="1:7" x14ac:dyDescent="0.25">
      <c r="A24" s="2" t="s">
        <v>817</v>
      </c>
      <c r="B24" s="6" t="s">
        <v>818</v>
      </c>
      <c r="C24" s="2" t="s">
        <v>804</v>
      </c>
      <c r="D24" s="6" t="s">
        <v>805</v>
      </c>
      <c r="E24" s="6" t="s">
        <v>806</v>
      </c>
      <c r="G24" s="6" t="s">
        <v>819</v>
      </c>
    </row>
    <row r="25" spans="1:7" x14ac:dyDescent="0.25">
      <c r="A25" s="2" t="s">
        <v>820</v>
      </c>
      <c r="B25" s="6" t="s">
        <v>821</v>
      </c>
      <c r="C25" s="2" t="s">
        <v>822</v>
      </c>
      <c r="D25" s="6" t="s">
        <v>823</v>
      </c>
      <c r="E25" s="6" t="s">
        <v>824</v>
      </c>
      <c r="G25" s="6" t="s">
        <v>825</v>
      </c>
    </row>
    <row r="26" spans="1:7" x14ac:dyDescent="0.25">
      <c r="A26" s="2" t="s">
        <v>826</v>
      </c>
      <c r="B26" s="6" t="s">
        <v>827</v>
      </c>
      <c r="C26" s="2" t="s">
        <v>822</v>
      </c>
      <c r="D26" s="6" t="s">
        <v>823</v>
      </c>
      <c r="E26" s="6" t="s">
        <v>824</v>
      </c>
      <c r="G26" s="6" t="s">
        <v>828</v>
      </c>
    </row>
    <row r="27" spans="1:7" x14ac:dyDescent="0.25">
      <c r="A27" s="2" t="s">
        <v>829</v>
      </c>
      <c r="B27" s="6" t="s">
        <v>830</v>
      </c>
      <c r="C27" s="2" t="s">
        <v>822</v>
      </c>
      <c r="D27" s="6" t="s">
        <v>823</v>
      </c>
      <c r="E27" s="6" t="s">
        <v>824</v>
      </c>
      <c r="G27" s="6" t="s">
        <v>831</v>
      </c>
    </row>
    <row r="28" spans="1:7" x14ac:dyDescent="0.25">
      <c r="A28" s="2" t="s">
        <v>832</v>
      </c>
      <c r="B28" s="6" t="s">
        <v>833</v>
      </c>
      <c r="C28" s="2" t="s">
        <v>822</v>
      </c>
      <c r="D28" s="6" t="s">
        <v>823</v>
      </c>
      <c r="E28" s="6" t="s">
        <v>824</v>
      </c>
      <c r="G28" s="6" t="s">
        <v>834</v>
      </c>
    </row>
    <row r="29" spans="1:7" x14ac:dyDescent="0.25">
      <c r="A29" s="2" t="s">
        <v>835</v>
      </c>
      <c r="B29" s="6" t="s">
        <v>836</v>
      </c>
      <c r="C29" s="2" t="s">
        <v>837</v>
      </c>
      <c r="D29" s="6" t="s">
        <v>838</v>
      </c>
      <c r="E29" s="6" t="s">
        <v>839</v>
      </c>
      <c r="G29" s="6" t="s">
        <v>840</v>
      </c>
    </row>
    <row r="30" spans="1:7" x14ac:dyDescent="0.25">
      <c r="A30" s="2" t="s">
        <v>841</v>
      </c>
      <c r="B30" s="6" t="s">
        <v>842</v>
      </c>
      <c r="C30" s="2" t="s">
        <v>843</v>
      </c>
      <c r="D30" s="6" t="s">
        <v>844</v>
      </c>
      <c r="E30" s="6" t="s">
        <v>845</v>
      </c>
      <c r="G30" s="6" t="s">
        <v>846</v>
      </c>
    </row>
    <row r="31" spans="1:7" x14ac:dyDescent="0.25">
      <c r="A31" s="2" t="s">
        <v>847</v>
      </c>
      <c r="B31" s="6" t="s">
        <v>848</v>
      </c>
      <c r="C31" s="2" t="s">
        <v>843</v>
      </c>
      <c r="D31" s="6" t="s">
        <v>844</v>
      </c>
      <c r="E31" s="6" t="s">
        <v>845</v>
      </c>
      <c r="G31" s="6" t="s">
        <v>849</v>
      </c>
    </row>
    <row r="32" spans="1:7" x14ac:dyDescent="0.25">
      <c r="A32" s="2" t="s">
        <v>850</v>
      </c>
      <c r="B32" s="6" t="s">
        <v>851</v>
      </c>
      <c r="C32" s="2" t="s">
        <v>843</v>
      </c>
      <c r="D32" s="6" t="s">
        <v>844</v>
      </c>
      <c r="E32" s="6" t="s">
        <v>845</v>
      </c>
      <c r="G32" s="6" t="s">
        <v>852</v>
      </c>
    </row>
    <row r="33" spans="1:7" x14ac:dyDescent="0.25">
      <c r="A33" s="2" t="s">
        <v>853</v>
      </c>
      <c r="B33" s="6" t="s">
        <v>854</v>
      </c>
      <c r="C33" s="2" t="s">
        <v>843</v>
      </c>
      <c r="D33" s="6" t="s">
        <v>844</v>
      </c>
      <c r="E33" s="6" t="s">
        <v>845</v>
      </c>
      <c r="G33" s="6" t="s">
        <v>855</v>
      </c>
    </row>
  </sheetData>
  <mergeCells count="1">
    <mergeCell ref="A1:E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B2:D49"/>
  <sheetViews>
    <sheetView showGridLines="0" topLeftCell="A30" zoomScaleNormal="100" workbookViewId="0">
      <selection activeCell="I49" sqref="I49"/>
    </sheetView>
  </sheetViews>
  <sheetFormatPr baseColWidth="10" defaultColWidth="9.140625" defaultRowHeight="15" x14ac:dyDescent="0.25"/>
  <cols>
    <col min="1" max="1" width="4" customWidth="1"/>
    <col min="2" max="4" width="55" customWidth="1"/>
  </cols>
  <sheetData>
    <row r="2" spans="2:4" ht="30" customHeight="1" x14ac:dyDescent="0.25">
      <c r="B2" s="134" t="s">
        <v>0</v>
      </c>
      <c r="C2" s="127"/>
      <c r="D2" s="127"/>
    </row>
    <row r="3" spans="2:4" ht="32.1" customHeight="1" x14ac:dyDescent="0.25">
      <c r="B3" s="135" t="s">
        <v>857</v>
      </c>
      <c r="C3" s="127"/>
      <c r="D3" s="127"/>
    </row>
    <row r="4" spans="2:4" ht="9.9499999999999993" customHeight="1" thickBot="1" x14ac:dyDescent="0.3"/>
    <row r="5" spans="2:4" ht="21.95" customHeight="1" x14ac:dyDescent="0.25">
      <c r="B5" s="148" t="s">
        <v>1</v>
      </c>
      <c r="C5" s="149"/>
      <c r="D5" s="150"/>
    </row>
    <row r="6" spans="2:4" ht="29.25" customHeight="1" x14ac:dyDescent="0.25">
      <c r="B6" s="48" t="s">
        <v>2</v>
      </c>
      <c r="C6" s="140"/>
      <c r="D6" s="137"/>
    </row>
    <row r="7" spans="2:4" ht="29.25" customHeight="1" x14ac:dyDescent="0.25">
      <c r="B7" s="48" t="s">
        <v>3</v>
      </c>
      <c r="C7" s="136" t="str">
        <f ca="1">IFERROR("Dezernat "&amp;_xludf.XLOOKUP(Kopf_K01,Konfig_Fachbereiche!$G$3:$G$33,Konfig_Fachbereiche!$C$3:$C$33,"")&amp;" – "&amp;_xludf.XLOOKUP(Kopf_K01,Konfig_Fachbereiche!$G$3:$G$33,Konfig_Fachbereiche!$D$3:$D$33,"")&amp;" ("&amp;_xludf.XLOOKUP(Kopf_K01,Konfig_Fachbereiche!$G$3:$G$33,Konfig_Fachbereiche!$E$3:$E$33,"")&amp;")","")</f>
        <v/>
      </c>
      <c r="D7" s="137"/>
    </row>
    <row r="8" spans="2:4" ht="29.25" customHeight="1" x14ac:dyDescent="0.25">
      <c r="B8" s="48" t="s">
        <v>4</v>
      </c>
      <c r="C8" s="140"/>
      <c r="D8" s="137"/>
    </row>
    <row r="9" spans="2:4" ht="29.25" customHeight="1" x14ac:dyDescent="0.25">
      <c r="B9" s="48" t="s">
        <v>5</v>
      </c>
      <c r="C9" s="140"/>
      <c r="D9" s="137"/>
    </row>
    <row r="10" spans="2:4" ht="29.25" customHeight="1" x14ac:dyDescent="0.25">
      <c r="B10" s="48" t="s">
        <v>6</v>
      </c>
      <c r="C10" s="140"/>
      <c r="D10" s="137"/>
    </row>
    <row r="11" spans="2:4" ht="29.25" customHeight="1" x14ac:dyDescent="0.25">
      <c r="B11" s="48" t="s">
        <v>7</v>
      </c>
      <c r="C11" s="151"/>
      <c r="D11" s="137"/>
    </row>
    <row r="12" spans="2:4" ht="29.25" customHeight="1" x14ac:dyDescent="0.25">
      <c r="B12" s="48" t="s">
        <v>8</v>
      </c>
      <c r="C12" s="140"/>
      <c r="D12" s="137"/>
    </row>
    <row r="13" spans="2:4" ht="29.25" customHeight="1" x14ac:dyDescent="0.25">
      <c r="B13" s="48" t="s">
        <v>9</v>
      </c>
      <c r="C13" s="140"/>
      <c r="D13" s="137"/>
    </row>
    <row r="14" spans="2:4" ht="29.25" customHeight="1" x14ac:dyDescent="0.25">
      <c r="B14" s="48" t="s">
        <v>10</v>
      </c>
      <c r="C14" s="140"/>
      <c r="D14" s="137"/>
    </row>
    <row r="15" spans="2:4" ht="29.25" customHeight="1" x14ac:dyDescent="0.25">
      <c r="B15" s="48" t="s">
        <v>11</v>
      </c>
      <c r="C15" s="140"/>
      <c r="D15" s="137"/>
    </row>
    <row r="16" spans="2:4" ht="29.25" customHeight="1" x14ac:dyDescent="0.25">
      <c r="B16" s="48" t="s">
        <v>12</v>
      </c>
      <c r="C16" s="140"/>
      <c r="D16" s="137"/>
    </row>
    <row r="17" spans="2:4" ht="29.25" customHeight="1" x14ac:dyDescent="0.25">
      <c r="B17" s="48" t="s">
        <v>13</v>
      </c>
      <c r="C17" s="155"/>
      <c r="D17" s="137"/>
    </row>
    <row r="18" spans="2:4" ht="29.25" customHeight="1" x14ac:dyDescent="0.25">
      <c r="B18" s="48" t="s">
        <v>14</v>
      </c>
      <c r="C18" s="160"/>
      <c r="D18" s="137"/>
    </row>
    <row r="19" spans="2:4" ht="29.25" customHeight="1" x14ac:dyDescent="0.25">
      <c r="B19" s="48" t="s">
        <v>15</v>
      </c>
      <c r="C19" s="140"/>
      <c r="D19" s="137"/>
    </row>
    <row r="20" spans="2:4" ht="29.25" customHeight="1" x14ac:dyDescent="0.25">
      <c r="B20" s="48" t="s">
        <v>16</v>
      </c>
      <c r="C20" s="140"/>
      <c r="D20" s="137"/>
    </row>
    <row r="21" spans="2:4" ht="45" x14ac:dyDescent="0.25">
      <c r="B21" s="48" t="s">
        <v>859</v>
      </c>
      <c r="C21" s="140"/>
      <c r="D21" s="137"/>
    </row>
    <row r="22" spans="2:4" ht="105.75" customHeight="1" thickBot="1" x14ac:dyDescent="0.3">
      <c r="B22" s="49" t="s">
        <v>17</v>
      </c>
      <c r="C22" s="162"/>
      <c r="D22" s="163"/>
    </row>
    <row r="23" spans="2:4" ht="15.75" customHeight="1" thickBot="1" x14ac:dyDescent="0.3"/>
    <row r="24" spans="2:4" ht="21.95" customHeight="1" x14ac:dyDescent="0.25">
      <c r="B24" s="145" t="s">
        <v>18</v>
      </c>
      <c r="C24" s="146"/>
      <c r="D24" s="147"/>
    </row>
    <row r="25" spans="2:4" ht="27.95" customHeight="1" x14ac:dyDescent="0.25">
      <c r="B25" s="154" t="s">
        <v>858</v>
      </c>
      <c r="C25" s="124"/>
      <c r="D25" s="125"/>
    </row>
    <row r="26" spans="2:4" ht="30.75" customHeight="1" x14ac:dyDescent="0.25">
      <c r="B26" s="31" t="s">
        <v>19</v>
      </c>
      <c r="C26" s="158" t="str">
        <f>IF(C19="hoch","Ja","")</f>
        <v/>
      </c>
      <c r="D26" s="159"/>
    </row>
    <row r="27" spans="2:4" ht="30.75" customHeight="1" x14ac:dyDescent="0.25">
      <c r="B27" s="32" t="s">
        <v>20</v>
      </c>
      <c r="C27" s="140"/>
      <c r="D27" s="137"/>
    </row>
    <row r="28" spans="2:4" ht="75" customHeight="1" x14ac:dyDescent="0.25">
      <c r="B28" s="32" t="s">
        <v>21</v>
      </c>
      <c r="C28" s="140"/>
      <c r="D28" s="137"/>
    </row>
    <row r="29" spans="2:4" ht="30.75" customHeight="1" x14ac:dyDescent="0.25">
      <c r="B29" s="32" t="s">
        <v>22</v>
      </c>
      <c r="C29" s="140"/>
      <c r="D29" s="137"/>
    </row>
    <row r="30" spans="2:4" ht="30.75" customHeight="1" thickBot="1" x14ac:dyDescent="0.3">
      <c r="B30" s="33" t="s">
        <v>23</v>
      </c>
      <c r="C30" s="162"/>
      <c r="D30" s="163"/>
    </row>
    <row r="31" spans="2:4" ht="15.75" customHeight="1" thickBot="1" x14ac:dyDescent="0.3"/>
    <row r="32" spans="2:4" ht="21.95" customHeight="1" x14ac:dyDescent="0.25">
      <c r="B32" s="152" t="s">
        <v>24</v>
      </c>
      <c r="C32" s="146"/>
      <c r="D32" s="147"/>
    </row>
    <row r="33" spans="2:4" x14ac:dyDescent="0.25">
      <c r="B33" s="27" t="s">
        <v>25</v>
      </c>
      <c r="C33" s="161" t="str">
        <f>IFERROR(IF(Kopf_K05="","",IF(Kopf_K05&lt;Schwelle_Stufe_0_1,0,IF(Kopf_K05&lt;Schwelle_Stufe_1_2,1,IF(Kopf_K04="Bauleistung",IF(Kopf_K05&lt;EU_Schwelle_Bau,2,3),IF(Kopf_K04="Konzession",IF(Kopf_K05&lt;EU_Schwelle_Soziale_DL,2,3),IF(Kopf_K05&lt;EU_Schwelle_LD,2,3)))))),"")</f>
        <v/>
      </c>
      <c r="D33" s="142"/>
    </row>
    <row r="34" spans="2:4" x14ac:dyDescent="0.25">
      <c r="B34" s="27" t="s">
        <v>26</v>
      </c>
      <c r="C34" s="165" t="str">
        <f>IF(COUNTIF(VI_Antworten,"Ja")&gt;0,"Ja","Nein")</f>
        <v>Nein</v>
      </c>
      <c r="D34" s="142"/>
    </row>
    <row r="35" spans="2:4" x14ac:dyDescent="0.25">
      <c r="B35" s="38" t="s">
        <v>27</v>
      </c>
      <c r="C35" s="161" t="str">
        <f>IF(OR(Basisstufe="",VI_Einschlaegig="Nein"),Basisstufe,IF(Basisstufe&gt;=3,3,Basisstufe+1))</f>
        <v/>
      </c>
      <c r="D35" s="142"/>
    </row>
    <row r="36" spans="2:4" x14ac:dyDescent="0.25">
      <c r="B36" s="38" t="s">
        <v>28</v>
      </c>
      <c r="C36" s="141"/>
      <c r="D36" s="142"/>
    </row>
    <row r="37" spans="2:4" ht="15.75" customHeight="1" thickBot="1" x14ac:dyDescent="0.3">
      <c r="B37" s="27" t="s">
        <v>29</v>
      </c>
      <c r="C37" s="141"/>
      <c r="D37" s="142"/>
    </row>
    <row r="38" spans="2:4" ht="18.75" customHeight="1" thickBot="1" x14ac:dyDescent="0.3">
      <c r="B38" s="50" t="s">
        <v>30</v>
      </c>
      <c r="C38" s="138" t="str">
        <f>IF(Basisstufe="","",IF(AND(Anhebungsvorschlag&gt;Basisstufe,Anhebung_Bestaetigt="Ja"),Anhebungsvorschlag,Basisstufe))</f>
        <v/>
      </c>
      <c r="D38" s="139"/>
    </row>
    <row r="39" spans="2:4" ht="15.75" customHeight="1" thickBot="1" x14ac:dyDescent="0.3">
      <c r="B39" s="29" t="s">
        <v>31</v>
      </c>
      <c r="C39" s="156" t="str">
        <f>IF(Basisstufe="","Bitte Auftragswert und Auftragsart eingeben.",IF(Effektive_Stufe&gt;Basisstufe,"Angehoben von Stufe "&amp;Basisstufe&amp;" auf Stufe "&amp;Effektive_Stufe&amp;" wegen Vertiefungsindikator.",IF(AND(Anhebungsvorschlag&gt;Basisstufe,OR(Anhebung_Bestaetigt="",Anhebung_Bestaetigt="Nein")),"Anhebungsvorschlag Stufe "&amp;Anhebungsvorschlag&amp;" liegt vor; nicht bestätigt.","Stufe unverändert nach Auftragswert.")))</f>
        <v>Bitte Auftragswert und Auftragsart eingeben.</v>
      </c>
      <c r="D39" s="157"/>
    </row>
    <row r="40" spans="2:4" ht="15.75" customHeight="1" thickBot="1" x14ac:dyDescent="0.3"/>
    <row r="41" spans="2:4" ht="24" customHeight="1" x14ac:dyDescent="0.25">
      <c r="B41" s="145" t="s">
        <v>32</v>
      </c>
      <c r="C41" s="146"/>
      <c r="D41" s="147"/>
    </row>
    <row r="42" spans="2:4" x14ac:dyDescent="0.25">
      <c r="B42" s="153" t="s">
        <v>33</v>
      </c>
      <c r="C42" s="124"/>
      <c r="D42" s="125"/>
    </row>
    <row r="43" spans="2:4" ht="20.100000000000001" customHeight="1" x14ac:dyDescent="0.25">
      <c r="B43" s="164" t="s">
        <v>34</v>
      </c>
      <c r="C43" s="127"/>
      <c r="D43" s="142"/>
    </row>
    <row r="44" spans="2:4" ht="20.100000000000001" customHeight="1" x14ac:dyDescent="0.25">
      <c r="B44" s="34" t="s">
        <v>35</v>
      </c>
      <c r="C44" s="17" t="s">
        <v>36</v>
      </c>
      <c r="D44" s="35" t="s">
        <v>37</v>
      </c>
    </row>
    <row r="45" spans="2:4" ht="42" customHeight="1" x14ac:dyDescent="0.25">
      <c r="B45" s="36" t="s">
        <v>38</v>
      </c>
      <c r="C45" s="18" t="s">
        <v>39</v>
      </c>
      <c r="D45" s="37" t="s">
        <v>40</v>
      </c>
    </row>
    <row r="46" spans="2:4" ht="42" customHeight="1" x14ac:dyDescent="0.25">
      <c r="B46" s="36" t="s">
        <v>41</v>
      </c>
      <c r="C46" s="18" t="s">
        <v>42</v>
      </c>
      <c r="D46" s="37" t="s">
        <v>43</v>
      </c>
    </row>
    <row r="47" spans="2:4" ht="42" customHeight="1" x14ac:dyDescent="0.25">
      <c r="B47" s="36" t="s">
        <v>44</v>
      </c>
      <c r="C47" s="18" t="s">
        <v>45</v>
      </c>
      <c r="D47" s="37" t="s">
        <v>46</v>
      </c>
    </row>
    <row r="48" spans="2:4" ht="42" customHeight="1" thickBot="1" x14ac:dyDescent="0.3">
      <c r="B48" s="221" t="s">
        <v>47</v>
      </c>
      <c r="C48" s="222" t="s">
        <v>48</v>
      </c>
      <c r="D48" s="223" t="s">
        <v>49</v>
      </c>
    </row>
    <row r="49" spans="2:4" ht="30.75" customHeight="1" thickBot="1" x14ac:dyDescent="0.3">
      <c r="B49" s="224" t="s">
        <v>50</v>
      </c>
      <c r="C49" s="225"/>
      <c r="D49" s="139"/>
    </row>
  </sheetData>
  <mergeCells count="39">
    <mergeCell ref="C26:D26"/>
    <mergeCell ref="C18:D18"/>
    <mergeCell ref="C35:D35"/>
    <mergeCell ref="C20:D20"/>
    <mergeCell ref="C29:D29"/>
    <mergeCell ref="C22:D22"/>
    <mergeCell ref="B43:D43"/>
    <mergeCell ref="B42:D42"/>
    <mergeCell ref="C34:D34"/>
    <mergeCell ref="C30:D30"/>
    <mergeCell ref="C33:D33"/>
    <mergeCell ref="B24:D24"/>
    <mergeCell ref="B49:D49"/>
    <mergeCell ref="C12:D12"/>
    <mergeCell ref="B5:D5"/>
    <mergeCell ref="C21:D21"/>
    <mergeCell ref="B41:D41"/>
    <mergeCell ref="C11:D11"/>
    <mergeCell ref="B32:D32"/>
    <mergeCell ref="C27:D27"/>
    <mergeCell ref="C36:D36"/>
    <mergeCell ref="B25:D25"/>
    <mergeCell ref="C17:D17"/>
    <mergeCell ref="C39:D39"/>
    <mergeCell ref="B2:D2"/>
    <mergeCell ref="B3:D3"/>
    <mergeCell ref="C7:D7"/>
    <mergeCell ref="C38:D38"/>
    <mergeCell ref="C19:D19"/>
    <mergeCell ref="C37:D37"/>
    <mergeCell ref="C28:D28"/>
    <mergeCell ref="C13:D13"/>
    <mergeCell ref="C6:D6"/>
    <mergeCell ref="C15:D15"/>
    <mergeCell ref="C14:D14"/>
    <mergeCell ref="C10:D10"/>
    <mergeCell ref="C16:D16"/>
    <mergeCell ref="C9:D9"/>
    <mergeCell ref="C8:D8"/>
  </mergeCells>
  <conditionalFormatting sqref="C6">
    <cfRule type="expression" dxfId="374" priority="1">
      <formula>ISBLANK(C6)</formula>
    </cfRule>
  </conditionalFormatting>
  <conditionalFormatting sqref="C8:C11">
    <cfRule type="expression" dxfId="373" priority="2">
      <formula>ISBLANK(C8)</formula>
    </cfRule>
  </conditionalFormatting>
  <conditionalFormatting sqref="C13:C15">
    <cfRule type="expression" dxfId="372" priority="6">
      <formula>ISBLANK(C13)</formula>
    </cfRule>
  </conditionalFormatting>
  <conditionalFormatting sqref="C17:C19">
    <cfRule type="expression" dxfId="371" priority="9">
      <formula>ISBLANK(C17)</formula>
    </cfRule>
  </conditionalFormatting>
  <conditionalFormatting sqref="C21:C22">
    <cfRule type="expression" dxfId="370" priority="12">
      <formula>ISBLANK(C21)</formula>
    </cfRule>
  </conditionalFormatting>
  <dataValidations count="7">
    <dataValidation type="list" allowBlank="1" sqref="C6" xr:uid="{00000000-0002-0000-0100-000000000000}">
      <formula1>Liste_Fachbereiche</formula1>
    </dataValidation>
    <dataValidation type="list" allowBlank="1" sqref="C10" xr:uid="{00000000-0002-0000-0100-000001000000}">
      <formula1>Liste_Auftragsarten</formula1>
    </dataValidation>
    <dataValidation type="list" allowBlank="1" sqref="C14" xr:uid="{00000000-0002-0000-0100-000002000000}">
      <formula1>Liste_Genehmigungsstand</formula1>
    </dataValidation>
    <dataValidation type="list" allowBlank="1" sqref="C15" xr:uid="{00000000-0002-0000-0100-000003000000}">
      <formula1>Liste_Foerdermittel</formula1>
    </dataValidation>
    <dataValidation type="list" allowBlank="1" sqref="C19" xr:uid="{00000000-0002-0000-0100-000004000000}">
      <formula1>Liste_Klimarelevanz</formula1>
    </dataValidation>
    <dataValidation type="list" allowBlank="1" sqref="C21 C26:C30 C36" xr:uid="{00000000-0002-0000-0100-000005000000}">
      <formula1>Liste_JaNein</formula1>
    </dataValidation>
    <dataValidation type="list" allowBlank="1" sqref="C22" xr:uid="{00000000-0002-0000-0100-000006000000}">
      <formula1>Liste_LCC_Methode</formula1>
    </dataValidation>
  </dataValidations>
  <pageMargins left="0.75" right="0.75" top="1" bottom="1" header="0.5" footer="0.5"/>
  <pageSetup paperSize="9"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41"/>
  <sheetViews>
    <sheetView showGridLines="0" topLeftCell="A20" workbookViewId="0">
      <selection activeCell="F6" sqref="F6"/>
    </sheetView>
  </sheetViews>
  <sheetFormatPr baseColWidth="10" defaultColWidth="9.140625" defaultRowHeight="15" x14ac:dyDescent="0.25"/>
  <cols>
    <col min="1" max="1" width="4" customWidth="1"/>
    <col min="2" max="2" width="8" customWidth="1"/>
    <col min="3" max="3" width="80" customWidth="1"/>
    <col min="4" max="4" width="20" customWidth="1"/>
    <col min="5" max="5" width="50" customWidth="1"/>
  </cols>
  <sheetData>
    <row r="2" spans="2:5" ht="30" customHeight="1" x14ac:dyDescent="0.25">
      <c r="B2" s="132" t="s">
        <v>60</v>
      </c>
      <c r="C2" s="127"/>
      <c r="D2" s="127"/>
      <c r="E2" s="127"/>
    </row>
    <row r="3" spans="2:5" ht="32.1" customHeight="1" x14ac:dyDescent="0.25">
      <c r="B3" s="135" t="s">
        <v>61</v>
      </c>
      <c r="C3" s="127"/>
      <c r="D3" s="127"/>
      <c r="E3" s="127"/>
    </row>
    <row r="4" spans="2:5" x14ac:dyDescent="0.25">
      <c r="B4" s="131" t="s">
        <v>62</v>
      </c>
      <c r="C4" s="124"/>
      <c r="D4" s="124"/>
      <c r="E4" s="125"/>
    </row>
    <row r="5" spans="2:5" ht="33.950000000000003" customHeight="1" x14ac:dyDescent="0.25">
      <c r="B5" s="226" t="s">
        <v>860</v>
      </c>
      <c r="C5" s="127"/>
      <c r="D5" s="227" t="s">
        <v>63</v>
      </c>
      <c r="E5" s="39" t="s">
        <v>64</v>
      </c>
    </row>
    <row r="6" spans="2:5" ht="44.1" customHeight="1" x14ac:dyDescent="0.25">
      <c r="B6" s="175" t="s">
        <v>65</v>
      </c>
      <c r="C6" s="124"/>
      <c r="D6" s="124"/>
      <c r="E6" s="125"/>
    </row>
    <row r="7" spans="2:5" ht="8.1" customHeight="1" x14ac:dyDescent="0.25"/>
    <row r="8" spans="2:5" ht="5.25" customHeight="1" x14ac:dyDescent="0.25"/>
    <row r="9" spans="2:5" ht="30" customHeight="1" x14ac:dyDescent="0.25">
      <c r="B9" s="12" t="s">
        <v>66</v>
      </c>
      <c r="C9" s="12" t="s">
        <v>67</v>
      </c>
      <c r="D9" s="12" t="s">
        <v>68</v>
      </c>
      <c r="E9" s="12" t="s">
        <v>69</v>
      </c>
    </row>
    <row r="10" spans="2:5" ht="30" customHeight="1" x14ac:dyDescent="0.25">
      <c r="B10" s="2" t="s">
        <v>70</v>
      </c>
      <c r="C10" s="6" t="s">
        <v>71</v>
      </c>
      <c r="D10" s="9"/>
      <c r="E10" s="9"/>
    </row>
    <row r="11" spans="2:5" ht="30" customHeight="1" x14ac:dyDescent="0.25">
      <c r="B11" s="2" t="s">
        <v>72</v>
      </c>
      <c r="C11" s="6" t="s">
        <v>73</v>
      </c>
      <c r="D11" s="9"/>
      <c r="E11" s="9"/>
    </row>
    <row r="12" spans="2:5" ht="30" customHeight="1" x14ac:dyDescent="0.25">
      <c r="B12" s="2" t="s">
        <v>74</v>
      </c>
      <c r="C12" s="6" t="s">
        <v>75</v>
      </c>
      <c r="D12" s="9"/>
      <c r="E12" s="9"/>
    </row>
    <row r="13" spans="2:5" ht="30" customHeight="1" x14ac:dyDescent="0.25">
      <c r="B13" s="2" t="s">
        <v>76</v>
      </c>
      <c r="C13" s="6" t="s">
        <v>77</v>
      </c>
      <c r="D13" s="9"/>
      <c r="E13" s="9"/>
    </row>
    <row r="14" spans="2:5" ht="30" customHeight="1" x14ac:dyDescent="0.25">
      <c r="B14" s="2" t="s">
        <v>78</v>
      </c>
      <c r="C14" s="6" t="s">
        <v>79</v>
      </c>
      <c r="D14" s="9"/>
      <c r="E14" s="9"/>
    </row>
    <row r="15" spans="2:5" ht="30" customHeight="1" x14ac:dyDescent="0.25">
      <c r="B15" s="2" t="s">
        <v>80</v>
      </c>
      <c r="C15" s="6" t="s">
        <v>81</v>
      </c>
      <c r="D15" s="9"/>
      <c r="E15" s="9"/>
    </row>
    <row r="16" spans="2:5" ht="30" customHeight="1" x14ac:dyDescent="0.25">
      <c r="B16" s="2" t="s">
        <v>82</v>
      </c>
      <c r="C16" s="6" t="s">
        <v>83</v>
      </c>
      <c r="D16" s="9"/>
      <c r="E16" s="9"/>
    </row>
    <row r="17" spans="2:5" ht="30" customHeight="1" x14ac:dyDescent="0.25">
      <c r="B17" s="2" t="s">
        <v>84</v>
      </c>
      <c r="C17" s="6" t="s">
        <v>85</v>
      </c>
      <c r="D17" s="9"/>
      <c r="E17" s="9"/>
    </row>
    <row r="18" spans="2:5" ht="30" customHeight="1" x14ac:dyDescent="0.25">
      <c r="B18" s="2" t="s">
        <v>86</v>
      </c>
      <c r="C18" s="6" t="s">
        <v>87</v>
      </c>
      <c r="D18" s="9"/>
      <c r="E18" s="9"/>
    </row>
    <row r="19" spans="2:5" ht="30" customHeight="1" x14ac:dyDescent="0.25">
      <c r="B19" s="2" t="s">
        <v>88</v>
      </c>
      <c r="C19" s="6" t="s">
        <v>89</v>
      </c>
      <c r="D19" s="9"/>
      <c r="E19" s="9"/>
    </row>
    <row r="20" spans="2:5" ht="30" customHeight="1" x14ac:dyDescent="0.25">
      <c r="B20" s="2" t="s">
        <v>90</v>
      </c>
      <c r="C20" s="6" t="s">
        <v>91</v>
      </c>
      <c r="D20" s="9"/>
      <c r="E20" s="9"/>
    </row>
    <row r="21" spans="2:5" ht="30" customHeight="1" x14ac:dyDescent="0.25">
      <c r="B21" s="2" t="s">
        <v>92</v>
      </c>
      <c r="C21" s="6" t="s">
        <v>93</v>
      </c>
      <c r="D21" s="9"/>
      <c r="E21" s="9"/>
    </row>
    <row r="22" spans="2:5" ht="30" customHeight="1" x14ac:dyDescent="0.25">
      <c r="B22" s="2" t="s">
        <v>94</v>
      </c>
      <c r="C22" s="6" t="s">
        <v>95</v>
      </c>
      <c r="D22" s="9"/>
      <c r="E22" s="9"/>
    </row>
    <row r="23" spans="2:5" ht="30" customHeight="1" x14ac:dyDescent="0.25">
      <c r="B23" s="2" t="s">
        <v>96</v>
      </c>
      <c r="C23" s="6" t="s">
        <v>97</v>
      </c>
      <c r="D23" s="9"/>
      <c r="E23" s="9"/>
    </row>
    <row r="24" spans="2:5" ht="30" customHeight="1" x14ac:dyDescent="0.25">
      <c r="B24" s="2" t="s">
        <v>98</v>
      </c>
      <c r="C24" s="6" t="s">
        <v>99</v>
      </c>
      <c r="D24" s="9"/>
      <c r="E24" s="9"/>
    </row>
    <row r="25" spans="2:5" x14ac:dyDescent="0.25">
      <c r="B25" s="2" t="s">
        <v>100</v>
      </c>
      <c r="C25" s="6" t="s">
        <v>101</v>
      </c>
      <c r="D25" s="9"/>
      <c r="E25" s="9"/>
    </row>
    <row r="26" spans="2:5" ht="30" x14ac:dyDescent="0.25">
      <c r="B26" s="2" t="s">
        <v>102</v>
      </c>
      <c r="C26" s="6" t="s">
        <v>103</v>
      </c>
      <c r="D26" s="9"/>
      <c r="E26" s="9"/>
    </row>
    <row r="27" spans="2:5" ht="45" customHeight="1" x14ac:dyDescent="0.25">
      <c r="B27" s="2" t="s">
        <v>104</v>
      </c>
      <c r="C27" s="6" t="s">
        <v>105</v>
      </c>
      <c r="D27" s="9"/>
      <c r="E27" s="9"/>
    </row>
    <row r="29" spans="2:5" x14ac:dyDescent="0.25">
      <c r="B29" s="171" t="s">
        <v>106</v>
      </c>
      <c r="C29" s="127"/>
      <c r="D29" s="127"/>
      <c r="E29" s="127"/>
    </row>
    <row r="30" spans="2:5" ht="45" customHeight="1" x14ac:dyDescent="0.25">
      <c r="B30" s="169" t="s">
        <v>107</v>
      </c>
      <c r="C30" s="167"/>
      <c r="D30" s="40">
        <f>IF(NegListe_Global="Ja — Einzelprüfung erforderlich",COUNTIF(D10:D27,"ja"),0)</f>
        <v>0</v>
      </c>
    </row>
    <row r="31" spans="2:5" x14ac:dyDescent="0.25">
      <c r="B31" s="172" t="s">
        <v>108</v>
      </c>
      <c r="C31" s="127"/>
      <c r="D31" s="40">
        <f>IF(NegListe_Global="Ja — Einzelprüfung erforderlich",COUNTIF(D10:D27,"teilweise"),0)</f>
        <v>0</v>
      </c>
    </row>
    <row r="32" spans="2:5" ht="32.1" customHeight="1" x14ac:dyDescent="0.25">
      <c r="B32" s="172" t="s">
        <v>109</v>
      </c>
      <c r="C32" s="127"/>
      <c r="D32" s="47" t="str">
        <f>IF(NegListe_Global&lt;&gt;"Ja — Einzelprüfung erforderlich","Nein — keine Einzelprüfung",IF(OR(D30&gt;0,D31&gt;0),"JA — Ausnahmebegründung, Alternativen und Freigabe erforderlich","Nein"))</f>
        <v>Nein</v>
      </c>
    </row>
    <row r="33" spans="2:5" x14ac:dyDescent="0.25">
      <c r="B33" s="127"/>
      <c r="C33" s="127"/>
      <c r="D33" s="127"/>
      <c r="E33" s="127"/>
    </row>
    <row r="34" spans="2:5" x14ac:dyDescent="0.25">
      <c r="B34" s="174" t="s">
        <v>110</v>
      </c>
      <c r="C34" s="127"/>
      <c r="D34" s="127"/>
      <c r="E34" s="127"/>
    </row>
    <row r="35" spans="2:5" x14ac:dyDescent="0.25">
      <c r="B35" s="131" t="s">
        <v>111</v>
      </c>
      <c r="C35" s="125"/>
      <c r="D35" s="125"/>
      <c r="E35" s="125"/>
    </row>
    <row r="36" spans="2:5" x14ac:dyDescent="0.25">
      <c r="B36" s="172" t="s">
        <v>112</v>
      </c>
      <c r="C36" s="127"/>
      <c r="D36" s="170"/>
      <c r="E36" s="125"/>
    </row>
    <row r="37" spans="2:5" x14ac:dyDescent="0.25">
      <c r="B37" s="173" t="s">
        <v>113</v>
      </c>
      <c r="C37" s="127"/>
      <c r="D37" s="170"/>
      <c r="E37" s="125"/>
    </row>
    <row r="38" spans="2:5" x14ac:dyDescent="0.25">
      <c r="B38" s="173" t="s">
        <v>114</v>
      </c>
      <c r="C38" s="127"/>
      <c r="D38" s="170"/>
      <c r="E38" s="125"/>
    </row>
    <row r="39" spans="2:5" x14ac:dyDescent="0.25">
      <c r="B39" s="166" t="s">
        <v>115</v>
      </c>
      <c r="C39" s="167"/>
      <c r="D39" s="168"/>
      <c r="E39" s="125"/>
    </row>
    <row r="40" spans="2:5" x14ac:dyDescent="0.25">
      <c r="B40" s="166" t="s">
        <v>116</v>
      </c>
      <c r="C40" s="167"/>
      <c r="D40" s="168"/>
      <c r="E40" s="125"/>
    </row>
    <row r="41" spans="2:5" x14ac:dyDescent="0.25">
      <c r="B41" s="166" t="s">
        <v>117</v>
      </c>
      <c r="C41" s="167"/>
      <c r="D41" s="168"/>
      <c r="E41" s="125"/>
    </row>
  </sheetData>
  <mergeCells count="27">
    <mergeCell ref="B31:C31"/>
    <mergeCell ref="D36:E36"/>
    <mergeCell ref="B39:C39"/>
    <mergeCell ref="D41:E41"/>
    <mergeCell ref="B38:C38"/>
    <mergeCell ref="B34:C34"/>
    <mergeCell ref="B37:C37"/>
    <mergeCell ref="D37:E37"/>
    <mergeCell ref="B41:C41"/>
    <mergeCell ref="D34:E34"/>
    <mergeCell ref="D40:E40"/>
    <mergeCell ref="B2:E2"/>
    <mergeCell ref="B40:C40"/>
    <mergeCell ref="D39:E39"/>
    <mergeCell ref="B30:C30"/>
    <mergeCell ref="B33:C33"/>
    <mergeCell ref="D33:E33"/>
    <mergeCell ref="B5:C5"/>
    <mergeCell ref="D38:E38"/>
    <mergeCell ref="B29:E29"/>
    <mergeCell ref="B36:C36"/>
    <mergeCell ref="B32:C32"/>
    <mergeCell ref="B35:C35"/>
    <mergeCell ref="D35:E35"/>
    <mergeCell ref="B4:E4"/>
    <mergeCell ref="B3:E3"/>
    <mergeCell ref="B6:E6"/>
  </mergeCells>
  <conditionalFormatting sqref="B10:E27">
    <cfRule type="expression" dxfId="369" priority="2">
      <formula>NegListe_Global&lt;&gt;"Ja — Einzelprüfung erforderlich"</formula>
    </cfRule>
  </conditionalFormatting>
  <conditionalFormatting sqref="D33:D38">
    <cfRule type="expression" dxfId="368" priority="1">
      <formula>AND(OR($D$27&gt;0,$D$28&gt;0),ISBLANK(D33))</formula>
    </cfRule>
  </conditionalFormatting>
  <dataValidations count="2">
    <dataValidation type="list" allowBlank="1" sqref="D7:D24" xr:uid="{00000000-0002-0000-0200-000000000000}">
      <formula1>Liste_NegListe_Antwort</formula1>
    </dataValidation>
    <dataValidation type="list" allowBlank="1" sqref="D5" xr:uid="{00000000-0002-0000-0200-000001000000}">
      <formula1>"Nein — keine Position der Negativliste betroffen,Ja — Einzelprüfung erforderlich"</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30"/>
  <sheetViews>
    <sheetView showGridLines="0" topLeftCell="A22" workbookViewId="0">
      <selection activeCell="D30" sqref="D30"/>
    </sheetView>
  </sheetViews>
  <sheetFormatPr baseColWidth="10" defaultColWidth="9.140625" defaultRowHeight="15" x14ac:dyDescent="0.25"/>
  <cols>
    <col min="1" max="1" width="3" customWidth="1"/>
    <col min="2" max="2" width="8" customWidth="1"/>
    <col min="3" max="3" width="65" customWidth="1"/>
    <col min="4" max="4" width="45" customWidth="1"/>
    <col min="5" max="5" width="22" customWidth="1"/>
  </cols>
  <sheetData>
    <row r="2" spans="2:5" ht="30" customHeight="1" x14ac:dyDescent="0.25">
      <c r="B2" s="132" t="s">
        <v>118</v>
      </c>
      <c r="C2" s="127"/>
      <c r="D2" s="127"/>
      <c r="E2" s="127"/>
    </row>
    <row r="3" spans="2:5" x14ac:dyDescent="0.25">
      <c r="B3" s="126" t="s">
        <v>119</v>
      </c>
      <c r="C3" s="127"/>
      <c r="D3" s="127"/>
      <c r="E3" s="127"/>
    </row>
    <row r="4" spans="2:5" x14ac:dyDescent="0.25">
      <c r="B4" s="129"/>
      <c r="C4" s="124"/>
      <c r="D4" s="124"/>
      <c r="E4" s="125"/>
    </row>
    <row r="5" spans="2:5" ht="21.95" customHeight="1" x14ac:dyDescent="0.25">
      <c r="B5" s="12" t="s">
        <v>120</v>
      </c>
      <c r="C5" s="12" t="s">
        <v>121</v>
      </c>
      <c r="D5" s="12" t="s">
        <v>122</v>
      </c>
      <c r="E5" s="12" t="s">
        <v>123</v>
      </c>
    </row>
    <row r="6" spans="2:5" ht="21.95" customHeight="1" x14ac:dyDescent="0.25">
      <c r="B6" s="128" t="s">
        <v>124</v>
      </c>
      <c r="C6" s="127"/>
      <c r="D6" s="127"/>
      <c r="E6" s="127"/>
    </row>
    <row r="7" spans="2:5" x14ac:dyDescent="0.25">
      <c r="B7" s="130" t="s">
        <v>125</v>
      </c>
      <c r="C7" s="124"/>
      <c r="D7" s="124"/>
      <c r="E7" s="125"/>
    </row>
    <row r="8" spans="2:5" x14ac:dyDescent="0.25">
      <c r="B8" s="123" t="s">
        <v>126</v>
      </c>
      <c r="C8" s="124"/>
      <c r="D8" s="124"/>
      <c r="E8" s="125"/>
    </row>
    <row r="9" spans="2:5" ht="57" customHeight="1" x14ac:dyDescent="0.25">
      <c r="B9" s="13" t="s">
        <v>127</v>
      </c>
      <c r="C9" s="8" t="s">
        <v>128</v>
      </c>
      <c r="D9" s="9"/>
      <c r="E9" s="10" t="str">
        <f>IF(AND(OR(Effektive_Stufe=1,Effektive_Stufe=2,Effektive_Stufe=3),TRUE),"anwendbar","nicht anwendbar")</f>
        <v>nicht anwendbar</v>
      </c>
    </row>
    <row r="10" spans="2:5" ht="51.95" customHeight="1" x14ac:dyDescent="0.25">
      <c r="B10" s="13" t="s">
        <v>129</v>
      </c>
      <c r="C10" s="8" t="s">
        <v>130</v>
      </c>
      <c r="D10" s="9"/>
      <c r="E10" s="10" t="str">
        <f>IF(AND(OR(Effektive_Stufe=1,Effektive_Stufe=2,Effektive_Stufe=3),TRUE),"anwendbar","nicht anwendbar")</f>
        <v>nicht anwendbar</v>
      </c>
    </row>
    <row r="11" spans="2:5" ht="78.95" customHeight="1" x14ac:dyDescent="0.25">
      <c r="B11" s="13" t="s">
        <v>131</v>
      </c>
      <c r="C11" s="8" t="s">
        <v>132</v>
      </c>
      <c r="D11" s="9"/>
      <c r="E11" s="10" t="str">
        <f>IF(AND(OR(Effektive_Stufe=1,Effektive_Stufe=2,Effektive_Stufe=3),TRUE),"anwendbar","nicht anwendbar")</f>
        <v>nicht anwendbar</v>
      </c>
    </row>
    <row r="12" spans="2:5" ht="93.95" customHeight="1" x14ac:dyDescent="0.25">
      <c r="B12" s="13" t="s">
        <v>133</v>
      </c>
      <c r="C12" s="8" t="s">
        <v>134</v>
      </c>
      <c r="D12" s="9"/>
      <c r="E12" s="10" t="str">
        <f>IF(AND(OR(Effektive_Stufe=1,Effektive_Stufe=2,Effektive_Stufe=3),OR(Kopf_K04="Dienstleistung",Kopf_K04="freiberufliche Leistung")),"anwendbar","nicht anwendbar")</f>
        <v>nicht anwendbar</v>
      </c>
    </row>
    <row r="13" spans="2:5" ht="78" customHeight="1" x14ac:dyDescent="0.25">
      <c r="B13" s="13" t="s">
        <v>135</v>
      </c>
      <c r="C13" s="8" t="s">
        <v>136</v>
      </c>
      <c r="D13" s="9"/>
      <c r="E13" s="10" t="str">
        <f>IF(AND(OR(Effektive_Stufe=2,Effektive_Stufe=3),TRUE),"anwendbar","nicht anwendbar")</f>
        <v>nicht anwendbar</v>
      </c>
    </row>
    <row r="14" spans="2:5" ht="60.95" customHeight="1" x14ac:dyDescent="0.25">
      <c r="B14" s="13" t="s">
        <v>137</v>
      </c>
      <c r="C14" s="8" t="s">
        <v>138</v>
      </c>
      <c r="D14" s="9"/>
      <c r="E14" s="10" t="str">
        <f>IF(AND(OR(Effektive_Stufe=3),TRUE),"anwendbar","nicht anwendbar")</f>
        <v>nicht anwendbar</v>
      </c>
    </row>
    <row r="15" spans="2:5" ht="21.95" customHeight="1" x14ac:dyDescent="0.25">
      <c r="B15" s="128" t="s">
        <v>139</v>
      </c>
      <c r="C15" s="127"/>
      <c r="D15" s="127"/>
      <c r="E15" s="127"/>
    </row>
    <row r="16" spans="2:5" x14ac:dyDescent="0.25">
      <c r="B16" s="130" t="s">
        <v>861</v>
      </c>
      <c r="C16" s="124"/>
      <c r="D16" s="124"/>
      <c r="E16" s="125"/>
    </row>
    <row r="17" spans="2:5" x14ac:dyDescent="0.25">
      <c r="B17" s="123" t="s">
        <v>140</v>
      </c>
      <c r="C17" s="124"/>
      <c r="D17" s="124"/>
      <c r="E17" s="125"/>
    </row>
    <row r="18" spans="2:5" ht="72.95" customHeight="1" x14ac:dyDescent="0.25">
      <c r="B18" s="13" t="s">
        <v>141</v>
      </c>
      <c r="C18" s="8" t="s">
        <v>142</v>
      </c>
      <c r="D18" s="9"/>
      <c r="E18" s="10" t="str">
        <f>IF(AND(OR(Effektive_Stufe=1,Effektive_Stufe=2,Effektive_Stufe=3),TRUE),"anwendbar","nicht anwendbar")</f>
        <v>nicht anwendbar</v>
      </c>
    </row>
    <row r="19" spans="2:5" ht="48.95" customHeight="1" x14ac:dyDescent="0.25">
      <c r="B19" s="13" t="s">
        <v>143</v>
      </c>
      <c r="C19" s="8" t="s">
        <v>144</v>
      </c>
      <c r="D19" s="9"/>
      <c r="E19" s="10" t="str">
        <f>IF(AND(OR(Effektive_Stufe=1,Effektive_Stufe=2,Effektive_Stufe=3),OR(Kopf_K04="Lieferleistung",Kopf_K04="Dienstleistung")),"anwendbar","nicht anwendbar")</f>
        <v>nicht anwendbar</v>
      </c>
    </row>
    <row r="20" spans="2:5" ht="38.1" customHeight="1" x14ac:dyDescent="0.25">
      <c r="B20" s="13" t="s">
        <v>145</v>
      </c>
      <c r="C20" s="8" t="s">
        <v>862</v>
      </c>
      <c r="D20" s="9"/>
      <c r="E20" s="10" t="str">
        <f>IF(AND(OR(Effektive_Stufe=2,Effektive_Stufe=3),TRUE),"anwendbar","nicht anwendbar")</f>
        <v>nicht anwendbar</v>
      </c>
    </row>
    <row r="21" spans="2:5" ht="54" customHeight="1" x14ac:dyDescent="0.25">
      <c r="B21" s="13" t="s">
        <v>147</v>
      </c>
      <c r="C21" s="8" t="s">
        <v>148</v>
      </c>
      <c r="D21" s="9"/>
      <c r="E21" s="10" t="str">
        <f>IF(AND(OR(Effektive_Stufe=3),TRUE),"anwendbar","nicht anwendbar")</f>
        <v>nicht anwendbar</v>
      </c>
    </row>
    <row r="22" spans="2:5" ht="57.95" customHeight="1" x14ac:dyDescent="0.25">
      <c r="B22" s="13" t="s">
        <v>149</v>
      </c>
      <c r="C22" s="8" t="s">
        <v>150</v>
      </c>
      <c r="D22" s="9"/>
      <c r="E22" s="10" t="str">
        <f>IF(AND(OR(Effektive_Stufe=3),TRUE),"anwendbar","nicht anwendbar")</f>
        <v>nicht anwendbar</v>
      </c>
    </row>
    <row r="23" spans="2:5" ht="56.1" customHeight="1" x14ac:dyDescent="0.25">
      <c r="B23" s="128" t="s">
        <v>151</v>
      </c>
      <c r="C23" s="127"/>
      <c r="D23" s="127"/>
      <c r="E23" s="127"/>
    </row>
    <row r="24" spans="2:5" ht="21.95" customHeight="1" x14ac:dyDescent="0.25">
      <c r="B24" s="131" t="s">
        <v>152</v>
      </c>
      <c r="C24" s="124"/>
      <c r="D24" s="124"/>
      <c r="E24" s="125"/>
    </row>
    <row r="25" spans="2:5" ht="75" customHeight="1" x14ac:dyDescent="0.25">
      <c r="B25" s="45" t="s">
        <v>153</v>
      </c>
      <c r="C25" s="8" t="s">
        <v>154</v>
      </c>
      <c r="D25" s="9"/>
      <c r="E25" s="10" t="str">
        <f>IF(AND(OR(Effektive_Stufe=1,Effektive_Stufe=2,Effektive_Stufe=3),TRUE),"anwendbar","nicht anwendbar")</f>
        <v>nicht anwendbar</v>
      </c>
    </row>
    <row r="26" spans="2:5" ht="30" x14ac:dyDescent="0.25">
      <c r="B26" s="45" t="s">
        <v>155</v>
      </c>
      <c r="C26" s="8" t="s">
        <v>156</v>
      </c>
      <c r="D26" s="9"/>
      <c r="E26" s="10" t="str">
        <f>IF(AND(OR(Effektive_Stufe=1,Effektive_Stufe=2,Effektive_Stufe=3),OR(Kopf_K04="Lieferleistung",Kopf_K04="Dienstleistung")),"anwendbar","nicht anwendbar")</f>
        <v>nicht anwendbar</v>
      </c>
    </row>
    <row r="27" spans="2:5" ht="45" x14ac:dyDescent="0.25">
      <c r="B27" s="45" t="s">
        <v>157</v>
      </c>
      <c r="C27" s="8" t="s">
        <v>158</v>
      </c>
      <c r="D27" s="9"/>
      <c r="E27" s="10" t="str">
        <f>IF(AND(OR(Effektive_Stufe=2,Effektive_Stufe=3),OR(Kopf_K04="Lieferleistung")),"anwendbar","nicht anwendbar")</f>
        <v>nicht anwendbar</v>
      </c>
    </row>
    <row r="28" spans="2:5" ht="45" x14ac:dyDescent="0.25">
      <c r="B28" s="45" t="s">
        <v>159</v>
      </c>
      <c r="C28" s="8" t="s">
        <v>160</v>
      </c>
      <c r="D28" s="9"/>
      <c r="E28" s="10" t="str">
        <f>IF(AND(OR(Effektive_Stufe=2,Effektive_Stufe=3),TRUE),"anwendbar","nicht anwendbar")</f>
        <v>nicht anwendbar</v>
      </c>
    </row>
    <row r="29" spans="2:5" ht="30" x14ac:dyDescent="0.25">
      <c r="B29" s="45" t="s">
        <v>161</v>
      </c>
      <c r="C29" s="8" t="s">
        <v>162</v>
      </c>
      <c r="D29" s="9"/>
      <c r="E29" s="10" t="str">
        <f>IF(AND(OR(Effektive_Stufe=3),OR(Kopf_K04="Bauleistung",Kopf_K04="Lieferleistung")),"anwendbar","nicht anwendbar")</f>
        <v>nicht anwendbar</v>
      </c>
    </row>
    <row r="30" spans="2:5" ht="54.95" customHeight="1" x14ac:dyDescent="0.25"/>
  </sheetData>
  <mergeCells count="11">
    <mergeCell ref="B2:E2"/>
    <mergeCell ref="B16:E16"/>
    <mergeCell ref="B15:E15"/>
    <mergeCell ref="B3:E3"/>
    <mergeCell ref="B23:E23"/>
    <mergeCell ref="B8:E8"/>
    <mergeCell ref="B17:E17"/>
    <mergeCell ref="B4:E4"/>
    <mergeCell ref="B7:E7"/>
    <mergeCell ref="B6:E6"/>
    <mergeCell ref="B24:E24"/>
  </mergeCells>
  <conditionalFormatting sqref="D9">
    <cfRule type="expression" dxfId="367" priority="36">
      <formula>AND($E$9="anwendbar",ISBLANK(D9))</formula>
    </cfRule>
  </conditionalFormatting>
  <conditionalFormatting sqref="D10">
    <cfRule type="expression" dxfId="366" priority="38">
      <formula>AND($E$10="anwendbar",ISBLANK(D10))</formula>
    </cfRule>
  </conditionalFormatting>
  <conditionalFormatting sqref="D11">
    <cfRule type="expression" dxfId="365" priority="40">
      <formula>AND($E$11="anwendbar",ISBLANK(D11))</formula>
    </cfRule>
  </conditionalFormatting>
  <conditionalFormatting sqref="D12">
    <cfRule type="expression" dxfId="364" priority="42">
      <formula>AND($E$12="anwendbar",ISBLANK(D12))</formula>
    </cfRule>
  </conditionalFormatting>
  <conditionalFormatting sqref="D13">
    <cfRule type="expression" dxfId="363" priority="44">
      <formula>AND($E$13="anwendbar",ISBLANK(D13))</formula>
    </cfRule>
  </conditionalFormatting>
  <conditionalFormatting sqref="D14">
    <cfRule type="expression" dxfId="362" priority="46">
      <formula>AND($E$14="anwendbar",ISBLANK(D14))</formula>
    </cfRule>
  </conditionalFormatting>
  <conditionalFormatting sqref="D18">
    <cfRule type="expression" dxfId="361" priority="48">
      <formula>AND($E$18="anwendbar",ISBLANK(D18))</formula>
    </cfRule>
  </conditionalFormatting>
  <conditionalFormatting sqref="D19">
    <cfRule type="expression" dxfId="360" priority="50">
      <formula>AND($E$19="anwendbar",ISBLANK(D19))</formula>
    </cfRule>
  </conditionalFormatting>
  <conditionalFormatting sqref="D20">
    <cfRule type="expression" dxfId="359" priority="52">
      <formula>AND($E$20="anwendbar",ISBLANK(D20))</formula>
    </cfRule>
  </conditionalFormatting>
  <conditionalFormatting sqref="D21">
    <cfRule type="expression" dxfId="358" priority="54">
      <formula>AND($E$21="anwendbar",ISBLANK(D21))</formula>
    </cfRule>
  </conditionalFormatting>
  <conditionalFormatting sqref="D22">
    <cfRule type="expression" dxfId="357" priority="56">
      <formula>AND($E$22="anwendbar",ISBLANK(D22))</formula>
    </cfRule>
  </conditionalFormatting>
  <conditionalFormatting sqref="D25">
    <cfRule type="expression" dxfId="356" priority="58">
      <formula>AND($E$25="anwendbar",ISBLANK(D25))</formula>
    </cfRule>
  </conditionalFormatting>
  <conditionalFormatting sqref="D26">
    <cfRule type="expression" dxfId="355" priority="60">
      <formula>AND($E$26="anwendbar",ISBLANK(D26))</formula>
    </cfRule>
  </conditionalFormatting>
  <conditionalFormatting sqref="D27">
    <cfRule type="expression" dxfId="354" priority="62">
      <formula>AND($E$27="anwendbar",ISBLANK(D27))</formula>
    </cfRule>
  </conditionalFormatting>
  <conditionalFormatting sqref="D28">
    <cfRule type="expression" dxfId="353" priority="64">
      <formula>AND($E$28="anwendbar",ISBLANK(D28))</formula>
    </cfRule>
  </conditionalFormatting>
  <conditionalFormatting sqref="D29">
    <cfRule type="expression" dxfId="352" priority="66">
      <formula>AND($E$29="anwendbar",ISBLANK(D29))</formula>
    </cfRule>
  </conditionalFormatting>
  <conditionalFormatting sqref="B9:E9">
    <cfRule type="expression" dxfId="351" priority="436" stopIfTrue="1">
      <formula>$E$9="nicht anwendbar"</formula>
    </cfRule>
  </conditionalFormatting>
  <conditionalFormatting sqref="B10:E10">
    <cfRule type="expression" dxfId="350" priority="438" stopIfTrue="1">
      <formula>$E$10="nicht anwendbar"</formula>
    </cfRule>
  </conditionalFormatting>
  <conditionalFormatting sqref="B11:E11">
    <cfRule type="expression" dxfId="349" priority="440" stopIfTrue="1">
      <formula>$E$11="nicht anwendbar"</formula>
    </cfRule>
  </conditionalFormatting>
  <conditionalFormatting sqref="B12:E12">
    <cfRule type="expression" dxfId="348" priority="442" stopIfTrue="1">
      <formula>$E$12="nicht anwendbar"</formula>
    </cfRule>
  </conditionalFormatting>
  <conditionalFormatting sqref="B13:E13">
    <cfRule type="expression" dxfId="347" priority="444" stopIfTrue="1">
      <formula>$E$13="nicht anwendbar"</formula>
    </cfRule>
  </conditionalFormatting>
  <conditionalFormatting sqref="B14:E14">
    <cfRule type="expression" dxfId="346" priority="446" stopIfTrue="1">
      <formula>$E$14="nicht anwendbar"</formula>
    </cfRule>
  </conditionalFormatting>
  <conditionalFormatting sqref="B18:E18">
    <cfRule type="expression" dxfId="345" priority="448" stopIfTrue="1">
      <formula>$E$18="nicht anwendbar"</formula>
    </cfRule>
  </conditionalFormatting>
  <conditionalFormatting sqref="B19:E19">
    <cfRule type="expression" dxfId="344" priority="450" stopIfTrue="1">
      <formula>$E$19="nicht anwendbar"</formula>
    </cfRule>
  </conditionalFormatting>
  <conditionalFormatting sqref="B20:E20">
    <cfRule type="expression" dxfId="343" priority="452" stopIfTrue="1">
      <formula>$E$20="nicht anwendbar"</formula>
    </cfRule>
  </conditionalFormatting>
  <conditionalFormatting sqref="B21:E21">
    <cfRule type="expression" dxfId="342" priority="454" stopIfTrue="1">
      <formula>$E$21="nicht anwendbar"</formula>
    </cfRule>
  </conditionalFormatting>
  <conditionalFormatting sqref="B22:E22">
    <cfRule type="expression" dxfId="341" priority="456" stopIfTrue="1">
      <formula>$E$22="nicht anwendbar"</formula>
    </cfRule>
  </conditionalFormatting>
  <conditionalFormatting sqref="B25:E25">
    <cfRule type="expression" dxfId="340" priority="458" stopIfTrue="1">
      <formula>$E$25="nicht anwendbar"</formula>
    </cfRule>
  </conditionalFormatting>
  <conditionalFormatting sqref="B26:E26">
    <cfRule type="expression" dxfId="339" priority="460" stopIfTrue="1">
      <formula>$E$26="nicht anwendbar"</formula>
    </cfRule>
  </conditionalFormatting>
  <conditionalFormatting sqref="B27:E27">
    <cfRule type="expression" dxfId="338" priority="462" stopIfTrue="1">
      <formula>$E$27="nicht anwendbar"</formula>
    </cfRule>
  </conditionalFormatting>
  <conditionalFormatting sqref="B28:E28">
    <cfRule type="expression" dxfId="337" priority="464" stopIfTrue="1">
      <formula>$E$28="nicht anwendbar"</formula>
    </cfRule>
  </conditionalFormatting>
  <conditionalFormatting sqref="B29:E29">
    <cfRule type="expression" dxfId="336" priority="466" stopIfTrue="1">
      <formula>$E$29="nicht anwendbar"</formula>
    </cfRule>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E46"/>
  <sheetViews>
    <sheetView showGridLines="0" topLeftCell="A38" workbookViewId="0">
      <selection activeCell="J39" sqref="J39"/>
    </sheetView>
  </sheetViews>
  <sheetFormatPr baseColWidth="10" defaultColWidth="9.140625" defaultRowHeight="15" x14ac:dyDescent="0.25"/>
  <cols>
    <col min="1" max="1" width="3" customWidth="1"/>
    <col min="2" max="2" width="8" customWidth="1"/>
    <col min="3" max="3" width="65" customWidth="1"/>
    <col min="4" max="4" width="45" customWidth="1"/>
    <col min="5" max="5" width="22" customWidth="1"/>
  </cols>
  <sheetData>
    <row r="2" spans="2:5" ht="30" customHeight="1" x14ac:dyDescent="0.25">
      <c r="B2" s="176" t="s">
        <v>163</v>
      </c>
      <c r="C2" s="127"/>
      <c r="D2" s="127"/>
      <c r="E2" s="127"/>
    </row>
    <row r="3" spans="2:5" ht="23.25" customHeight="1" x14ac:dyDescent="0.25">
      <c r="B3" s="177" t="s">
        <v>164</v>
      </c>
      <c r="C3" s="127"/>
      <c r="D3" s="127"/>
      <c r="E3" s="127"/>
    </row>
    <row r="4" spans="2:5" ht="9.75" customHeight="1" x14ac:dyDescent="0.25"/>
    <row r="5" spans="2:5" ht="21.95" customHeight="1" x14ac:dyDescent="0.25">
      <c r="B5" s="12" t="s">
        <v>120</v>
      </c>
      <c r="C5" s="12" t="s">
        <v>121</v>
      </c>
      <c r="D5" s="12" t="s">
        <v>122</v>
      </c>
      <c r="E5" s="12" t="s">
        <v>123</v>
      </c>
    </row>
    <row r="6" spans="2:5" ht="21.95" customHeight="1" x14ac:dyDescent="0.25">
      <c r="B6" s="128" t="s">
        <v>165</v>
      </c>
      <c r="C6" s="127"/>
      <c r="D6" s="127"/>
      <c r="E6" s="127"/>
    </row>
    <row r="7" spans="2:5" x14ac:dyDescent="0.25">
      <c r="B7" s="131" t="s">
        <v>166</v>
      </c>
      <c r="C7" s="124"/>
      <c r="D7" s="124"/>
      <c r="E7" s="125"/>
    </row>
    <row r="8" spans="2:5" x14ac:dyDescent="0.25">
      <c r="B8" s="123" t="s">
        <v>167</v>
      </c>
      <c r="C8" s="124"/>
      <c r="D8" s="124"/>
      <c r="E8" s="125"/>
    </row>
    <row r="9" spans="2:5" ht="65.099999999999994" customHeight="1" x14ac:dyDescent="0.25">
      <c r="B9" s="13" t="s">
        <v>168</v>
      </c>
      <c r="C9" s="8" t="s">
        <v>169</v>
      </c>
      <c r="D9" s="9"/>
      <c r="E9" s="10" t="str">
        <f>IF(AND(OR(Effektive_Stufe=2,Effektive_Stufe=3),OR(Kopf_K04="Bauleistung")),"anwendbar","nicht anwendbar")</f>
        <v>nicht anwendbar</v>
      </c>
    </row>
    <row r="10" spans="2:5" ht="65.099999999999994" customHeight="1" x14ac:dyDescent="0.25">
      <c r="B10" s="13" t="s">
        <v>170</v>
      </c>
      <c r="C10" s="8" t="s">
        <v>171</v>
      </c>
      <c r="D10" s="9"/>
      <c r="E10" s="10" t="str">
        <f>IF(AND(OR(Effektive_Stufe=2,Effektive_Stufe=3),OR(Kopf_K04="Bauleistung")),"anwendbar","nicht anwendbar")</f>
        <v>nicht anwendbar</v>
      </c>
    </row>
    <row r="11" spans="2:5" ht="65.099999999999994" customHeight="1" x14ac:dyDescent="0.25">
      <c r="B11" s="13" t="s">
        <v>172</v>
      </c>
      <c r="C11" s="8" t="s">
        <v>173</v>
      </c>
      <c r="D11" s="9"/>
      <c r="E11" s="10" t="str">
        <f>IF(AND(OR(Effektive_Stufe=2,Effektive_Stufe=3),OR(Kopf_K04="Bauleistung")),"anwendbar","nicht anwendbar")</f>
        <v>nicht anwendbar</v>
      </c>
    </row>
    <row r="12" spans="2:5" ht="65.099999999999994" customHeight="1" x14ac:dyDescent="0.25">
      <c r="B12" s="13" t="s">
        <v>174</v>
      </c>
      <c r="C12" s="8" t="s">
        <v>175</v>
      </c>
      <c r="D12" s="9"/>
      <c r="E12" s="10" t="str">
        <f>IF(AND(OR(Effektive_Stufe=3),OR(Kopf_K04="Bauleistung")),"anwendbar","nicht anwendbar")</f>
        <v>nicht anwendbar</v>
      </c>
    </row>
    <row r="13" spans="2:5" ht="65.099999999999994" customHeight="1" x14ac:dyDescent="0.25">
      <c r="B13" s="13" t="s">
        <v>176</v>
      </c>
      <c r="C13" s="8" t="s">
        <v>177</v>
      </c>
      <c r="D13" s="9"/>
      <c r="E13" s="10" t="str">
        <f>IF(AND(OR(Effektive_Stufe=3),OR(Kopf_K04="Bauleistung")),"anwendbar","nicht anwendbar")</f>
        <v>nicht anwendbar</v>
      </c>
    </row>
    <row r="14" spans="2:5" ht="65.099999999999994" customHeight="1" x14ac:dyDescent="0.25">
      <c r="B14" s="13" t="s">
        <v>178</v>
      </c>
      <c r="C14" s="8" t="s">
        <v>179</v>
      </c>
      <c r="D14" s="9"/>
      <c r="E14" s="10" t="str">
        <f t="shared" ref="E14:E23" si="0">IF(AND(OR(Effektive_Stufe=2,Effektive_Stufe=3),OR(Kopf_K04="Bauleistung")),"anwendbar","nicht anwendbar")</f>
        <v>nicht anwendbar</v>
      </c>
    </row>
    <row r="15" spans="2:5" ht="65.099999999999994" customHeight="1" x14ac:dyDescent="0.25">
      <c r="B15" s="13" t="s">
        <v>180</v>
      </c>
      <c r="C15" s="8" t="s">
        <v>181</v>
      </c>
      <c r="D15" s="9"/>
      <c r="E15" s="10" t="str">
        <f t="shared" si="0"/>
        <v>nicht anwendbar</v>
      </c>
    </row>
    <row r="16" spans="2:5" ht="65.099999999999994" customHeight="1" x14ac:dyDescent="0.25">
      <c r="B16" s="13" t="s">
        <v>182</v>
      </c>
      <c r="C16" s="8" t="s">
        <v>183</v>
      </c>
      <c r="D16" s="9"/>
      <c r="E16" s="10" t="str">
        <f t="shared" si="0"/>
        <v>nicht anwendbar</v>
      </c>
    </row>
    <row r="17" spans="2:5" ht="65.099999999999994" customHeight="1" x14ac:dyDescent="0.25">
      <c r="B17" s="13" t="s">
        <v>184</v>
      </c>
      <c r="C17" s="8" t="s">
        <v>185</v>
      </c>
      <c r="D17" s="9"/>
      <c r="E17" s="10" t="str">
        <f t="shared" si="0"/>
        <v>nicht anwendbar</v>
      </c>
    </row>
    <row r="18" spans="2:5" ht="65.099999999999994" customHeight="1" x14ac:dyDescent="0.25">
      <c r="B18" s="13" t="s">
        <v>186</v>
      </c>
      <c r="C18" s="8" t="s">
        <v>187</v>
      </c>
      <c r="D18" s="9"/>
      <c r="E18" s="10" t="str">
        <f t="shared" si="0"/>
        <v>nicht anwendbar</v>
      </c>
    </row>
    <row r="19" spans="2:5" ht="65.099999999999994" customHeight="1" x14ac:dyDescent="0.25">
      <c r="B19" s="13" t="s">
        <v>188</v>
      </c>
      <c r="C19" s="8" t="s">
        <v>189</v>
      </c>
      <c r="D19" s="9"/>
      <c r="E19" s="10" t="str">
        <f t="shared" si="0"/>
        <v>nicht anwendbar</v>
      </c>
    </row>
    <row r="20" spans="2:5" ht="65.099999999999994" customHeight="1" x14ac:dyDescent="0.25">
      <c r="B20" s="13" t="s">
        <v>190</v>
      </c>
      <c r="C20" s="8" t="s">
        <v>191</v>
      </c>
      <c r="D20" s="9"/>
      <c r="E20" s="10" t="str">
        <f t="shared" si="0"/>
        <v>nicht anwendbar</v>
      </c>
    </row>
    <row r="21" spans="2:5" ht="65.099999999999994" customHeight="1" x14ac:dyDescent="0.25">
      <c r="B21" s="13" t="s">
        <v>192</v>
      </c>
      <c r="C21" s="8" t="s">
        <v>193</v>
      </c>
      <c r="D21" s="9"/>
      <c r="E21" s="10" t="str">
        <f t="shared" si="0"/>
        <v>nicht anwendbar</v>
      </c>
    </row>
    <row r="22" spans="2:5" ht="65.099999999999994" customHeight="1" x14ac:dyDescent="0.25">
      <c r="B22" s="13" t="s">
        <v>194</v>
      </c>
      <c r="C22" s="8" t="s">
        <v>195</v>
      </c>
      <c r="D22" s="9"/>
      <c r="E22" s="10" t="str">
        <f t="shared" si="0"/>
        <v>nicht anwendbar</v>
      </c>
    </row>
    <row r="23" spans="2:5" ht="65.099999999999994" customHeight="1" x14ac:dyDescent="0.25">
      <c r="B23" s="13" t="s">
        <v>196</v>
      </c>
      <c r="C23" s="8" t="s">
        <v>197</v>
      </c>
      <c r="D23" s="9"/>
      <c r="E23" s="10" t="str">
        <f t="shared" si="0"/>
        <v>nicht anwendbar</v>
      </c>
    </row>
    <row r="24" spans="2:5" ht="65.099999999999994" customHeight="1" x14ac:dyDescent="0.25">
      <c r="B24" s="13" t="s">
        <v>198</v>
      </c>
      <c r="C24" s="8" t="s">
        <v>199</v>
      </c>
      <c r="D24" s="9"/>
      <c r="E24" s="10" t="str">
        <f>IF(AND(OR(Effektive_Stufe=1,Effektive_Stufe=2,Effektive_Stufe=3),OR(Kopf_K04="Bauleistung")),"anwendbar","nicht anwendbar")</f>
        <v>nicht anwendbar</v>
      </c>
    </row>
    <row r="25" spans="2:5" x14ac:dyDescent="0.25">
      <c r="B25" s="128" t="s">
        <v>200</v>
      </c>
      <c r="C25" s="127"/>
      <c r="D25" s="127"/>
      <c r="E25" s="127"/>
    </row>
    <row r="26" spans="2:5" x14ac:dyDescent="0.25">
      <c r="B26" s="131" t="s">
        <v>201</v>
      </c>
      <c r="C26" s="124"/>
      <c r="D26" s="124"/>
      <c r="E26" s="125"/>
    </row>
    <row r="27" spans="2:5" ht="21.95" customHeight="1" x14ac:dyDescent="0.25">
      <c r="B27" s="123" t="s">
        <v>202</v>
      </c>
      <c r="C27" s="124"/>
      <c r="D27" s="124"/>
      <c r="E27" s="125"/>
    </row>
    <row r="28" spans="2:5" ht="65.099999999999994" customHeight="1" x14ac:dyDescent="0.25">
      <c r="B28" s="13" t="s">
        <v>203</v>
      </c>
      <c r="C28" s="8" t="s">
        <v>204</v>
      </c>
      <c r="D28" s="9"/>
      <c r="E28" s="10" t="str">
        <f>IF(AND(OR(Effektive_Stufe=1,Effektive_Stufe=2,Effektive_Stufe=3),OR(Kopf_K04="Lieferleistung")),"anwendbar","nicht anwendbar")</f>
        <v>nicht anwendbar</v>
      </c>
    </row>
    <row r="29" spans="2:5" ht="65.099999999999994" customHeight="1" x14ac:dyDescent="0.25">
      <c r="B29" s="13" t="s">
        <v>205</v>
      </c>
      <c r="C29" s="8" t="s">
        <v>206</v>
      </c>
      <c r="D29" s="9"/>
      <c r="E29" s="10" t="str">
        <f>IF(AND(OR(Effektive_Stufe=1,Effektive_Stufe=2,Effektive_Stufe=3),OR(Kopf_K04="Lieferleistung")),"anwendbar","nicht anwendbar")</f>
        <v>nicht anwendbar</v>
      </c>
    </row>
    <row r="30" spans="2:5" ht="65.099999999999994" customHeight="1" x14ac:dyDescent="0.25">
      <c r="B30" s="13" t="s">
        <v>207</v>
      </c>
      <c r="C30" s="8" t="s">
        <v>208</v>
      </c>
      <c r="D30" s="9"/>
      <c r="E30" s="10" t="str">
        <f>IF(AND(OR(Effektive_Stufe=1,Effektive_Stufe=2,Effektive_Stufe=3),OR(Kopf_K04="Lieferleistung")),"anwendbar","nicht anwendbar")</f>
        <v>nicht anwendbar</v>
      </c>
    </row>
    <row r="31" spans="2:5" ht="65.099999999999994" customHeight="1" x14ac:dyDescent="0.25">
      <c r="B31" s="13" t="s">
        <v>209</v>
      </c>
      <c r="C31" s="8" t="s">
        <v>210</v>
      </c>
      <c r="D31" s="9"/>
      <c r="E31" s="10" t="str">
        <f>IF(AND(OR(Effektive_Stufe=2,Effektive_Stufe=3),OR(Kopf_K04="Lieferleistung")),"anwendbar","nicht anwendbar")</f>
        <v>nicht anwendbar</v>
      </c>
    </row>
    <row r="32" spans="2:5" ht="65.099999999999994" customHeight="1" x14ac:dyDescent="0.25">
      <c r="B32" s="13" t="s">
        <v>211</v>
      </c>
      <c r="C32" s="8" t="s">
        <v>212</v>
      </c>
      <c r="D32" s="9"/>
      <c r="E32" s="10" t="str">
        <f>IF(AND(OR(Effektive_Stufe=3),OR(Kopf_K04="Lieferleistung")),"anwendbar","nicht anwendbar")</f>
        <v>nicht anwendbar</v>
      </c>
    </row>
    <row r="33" spans="2:5" ht="65.099999999999994" customHeight="1" x14ac:dyDescent="0.25">
      <c r="B33" s="13" t="s">
        <v>213</v>
      </c>
      <c r="C33" s="8" t="s">
        <v>863</v>
      </c>
      <c r="D33" s="9"/>
      <c r="E33" s="10" t="str">
        <f>IF(AND(OR(Effektive_Stufe=1,Effektive_Stufe=2,Effektive_Stufe=3),OR(Kopf_K04="Lieferleistung")),"anwendbar","nicht anwendbar")</f>
        <v>nicht anwendbar</v>
      </c>
    </row>
    <row r="34" spans="2:5" ht="65.099999999999994" customHeight="1" x14ac:dyDescent="0.25">
      <c r="B34" s="13" t="s">
        <v>215</v>
      </c>
      <c r="C34" s="8" t="s">
        <v>216</v>
      </c>
      <c r="D34" s="9"/>
      <c r="E34" s="10" t="str">
        <f>IF(AND(OR(Effektive_Stufe=1,Effektive_Stufe=2,Effektive_Stufe=3),OR(Kopf_K04="Lieferleistung")),"anwendbar","nicht anwendbar")</f>
        <v>nicht anwendbar</v>
      </c>
    </row>
    <row r="35" spans="2:5" ht="65.099999999999994" customHeight="1" x14ac:dyDescent="0.25">
      <c r="B35" s="13" t="s">
        <v>217</v>
      </c>
      <c r="C35" s="8" t="s">
        <v>218</v>
      </c>
      <c r="D35" s="9"/>
      <c r="E35" s="10" t="str">
        <f>IF(AND(OR(Effektive_Stufe=2,Effektive_Stufe=3),OR(Kopf_K04="Lieferleistung")),"anwendbar","nicht anwendbar")</f>
        <v>nicht anwendbar</v>
      </c>
    </row>
    <row r="36" spans="2:5" ht="65.099999999999994" customHeight="1" x14ac:dyDescent="0.25">
      <c r="B36" s="13" t="s">
        <v>219</v>
      </c>
      <c r="C36" s="8" t="s">
        <v>220</v>
      </c>
      <c r="D36" s="9"/>
      <c r="E36" s="10" t="str">
        <f>IF(AND(OR(Effektive_Stufe=1,Effektive_Stufe=2,Effektive_Stufe=3),OR(Kopf_K04="Lieferleistung")),"anwendbar","nicht anwendbar")</f>
        <v>nicht anwendbar</v>
      </c>
    </row>
    <row r="37" spans="2:5" ht="65.099999999999994" customHeight="1" x14ac:dyDescent="0.25">
      <c r="B37" s="13" t="s">
        <v>221</v>
      </c>
      <c r="C37" s="8" t="s">
        <v>222</v>
      </c>
      <c r="D37" s="9"/>
      <c r="E37" s="10" t="str">
        <f>IF(AND(OR(Effektive_Stufe=2,Effektive_Stufe=3),OR(Kopf_K04="Lieferleistung")),"anwendbar","nicht anwendbar")</f>
        <v>nicht anwendbar</v>
      </c>
    </row>
    <row r="38" spans="2:5" ht="45" customHeight="1" x14ac:dyDescent="0.25">
      <c r="B38" s="128" t="s">
        <v>223</v>
      </c>
      <c r="C38" s="127"/>
      <c r="D38" s="127"/>
      <c r="E38" s="127"/>
    </row>
    <row r="39" spans="2:5" x14ac:dyDescent="0.25">
      <c r="B39" s="131" t="s">
        <v>224</v>
      </c>
      <c r="C39" s="124"/>
      <c r="D39" s="124"/>
      <c r="E39" s="125"/>
    </row>
    <row r="40" spans="2:5" x14ac:dyDescent="0.25">
      <c r="B40" s="123" t="s">
        <v>225</v>
      </c>
      <c r="C40" s="124"/>
      <c r="D40" s="124"/>
      <c r="E40" s="125"/>
    </row>
    <row r="41" spans="2:5" ht="45" x14ac:dyDescent="0.25">
      <c r="B41" s="13" t="s">
        <v>226</v>
      </c>
      <c r="C41" s="8" t="s">
        <v>227</v>
      </c>
      <c r="D41" s="9"/>
      <c r="E41" s="10" t="str">
        <f>IF(AND(OR(Effektive_Stufe=1,Effektive_Stufe=2,Effektive_Stufe=3),OR(Kopf_K04="Dienstleistung",Kopf_K04="freiberufliche Leistung")),"anwendbar","nicht anwendbar")</f>
        <v>nicht anwendbar</v>
      </c>
    </row>
    <row r="42" spans="2:5" ht="65.099999999999994" customHeight="1" x14ac:dyDescent="0.25">
      <c r="B42" s="13" t="s">
        <v>228</v>
      </c>
      <c r="C42" s="8" t="s">
        <v>229</v>
      </c>
      <c r="D42" s="9"/>
      <c r="E42" s="10" t="str">
        <f>IF(AND(OR(Effektive_Stufe=1,Effektive_Stufe=2,Effektive_Stufe=3),OR(Kopf_K04="Dienstleistung")),"anwendbar","nicht anwendbar")</f>
        <v>nicht anwendbar</v>
      </c>
    </row>
    <row r="43" spans="2:5" ht="65.099999999999994" customHeight="1" x14ac:dyDescent="0.25">
      <c r="B43" s="13" t="s">
        <v>230</v>
      </c>
      <c r="C43" s="8" t="s">
        <v>864</v>
      </c>
      <c r="D43" s="9"/>
      <c r="E43" s="10" t="str">
        <f>IF(AND(OR(Effektive_Stufe=2,Effektive_Stufe=3),OR(Kopf_K04="Dienstleistung",Kopf_K04="freiberufliche Leistung")),"anwendbar","nicht anwendbar")</f>
        <v>nicht anwendbar</v>
      </c>
    </row>
    <row r="44" spans="2:5" ht="65.099999999999994" customHeight="1" x14ac:dyDescent="0.25">
      <c r="B44" s="13" t="s">
        <v>232</v>
      </c>
      <c r="C44" s="8" t="s">
        <v>233</v>
      </c>
      <c r="D44" s="9"/>
      <c r="E44" s="10" t="str">
        <f>IF(AND(OR(Effektive_Stufe=3),OR(Kopf_K04="Dienstleistung")),"anwendbar","nicht anwendbar")</f>
        <v>nicht anwendbar</v>
      </c>
    </row>
    <row r="45" spans="2:5" ht="65.099999999999994" customHeight="1" x14ac:dyDescent="0.25">
      <c r="B45" s="13" t="s">
        <v>234</v>
      </c>
      <c r="C45" s="8" t="s">
        <v>235</v>
      </c>
      <c r="D45" s="9"/>
      <c r="E45" s="10" t="str">
        <f>IF(AND(OR(Effektive_Stufe=1,Effektive_Stufe=2,Effektive_Stufe=3),OR(Kopf_K04="Dienstleistung",Kopf_K04="freiberufliche Leistung")),"anwendbar","nicht anwendbar")</f>
        <v>nicht anwendbar</v>
      </c>
    </row>
    <row r="46" spans="2:5" ht="65.099999999999994" customHeight="1" x14ac:dyDescent="0.25">
      <c r="B46" s="13" t="s">
        <v>236</v>
      </c>
      <c r="C46" s="8" t="s">
        <v>237</v>
      </c>
      <c r="D46" s="9"/>
      <c r="E46" s="10" t="str">
        <f>IF(AND(OR(Effektive_Stufe=2,Effektive_Stufe=3),OR(Kopf_K04="Dienstleistung",Kopf_K04="freiberufliche Leistung")),"anwendbar","nicht anwendbar")</f>
        <v>nicht anwendbar</v>
      </c>
    </row>
  </sheetData>
  <mergeCells count="11">
    <mergeCell ref="B6:E6"/>
    <mergeCell ref="B38:E38"/>
    <mergeCell ref="B2:E2"/>
    <mergeCell ref="B25:E25"/>
    <mergeCell ref="B3:E3"/>
    <mergeCell ref="B40:E40"/>
    <mergeCell ref="B8:E8"/>
    <mergeCell ref="B26:E26"/>
    <mergeCell ref="B27:E27"/>
    <mergeCell ref="B7:E7"/>
    <mergeCell ref="B39:E39"/>
  </mergeCells>
  <conditionalFormatting sqref="D9">
    <cfRule type="expression" dxfId="335" priority="58">
      <formula>AND($E$9="anwendbar",ISBLANK(D9))</formula>
    </cfRule>
  </conditionalFormatting>
  <conditionalFormatting sqref="D10">
    <cfRule type="expression" dxfId="334" priority="60">
      <formula>AND($E$10="anwendbar",ISBLANK(D10))</formula>
    </cfRule>
  </conditionalFormatting>
  <conditionalFormatting sqref="D11">
    <cfRule type="expression" dxfId="333" priority="62">
      <formula>AND($E$11="anwendbar",ISBLANK(D11))</formula>
    </cfRule>
  </conditionalFormatting>
  <conditionalFormatting sqref="D12">
    <cfRule type="expression" dxfId="332" priority="64">
      <formula>AND($E$12="anwendbar",ISBLANK(D12))</formula>
    </cfRule>
  </conditionalFormatting>
  <conditionalFormatting sqref="D13">
    <cfRule type="expression" dxfId="331" priority="66">
      <formula>AND($E$13="anwendbar",ISBLANK(D13))</formula>
    </cfRule>
  </conditionalFormatting>
  <conditionalFormatting sqref="D14">
    <cfRule type="expression" dxfId="330" priority="68">
      <formula>AND($E$14="anwendbar",ISBLANK(D14))</formula>
    </cfRule>
  </conditionalFormatting>
  <conditionalFormatting sqref="D15">
    <cfRule type="expression" dxfId="329" priority="70">
      <formula>AND($E$15="anwendbar",ISBLANK(D15))</formula>
    </cfRule>
  </conditionalFormatting>
  <conditionalFormatting sqref="D16">
    <cfRule type="expression" dxfId="328" priority="72">
      <formula>AND($E$16="anwendbar",ISBLANK(D16))</formula>
    </cfRule>
  </conditionalFormatting>
  <conditionalFormatting sqref="D17">
    <cfRule type="expression" dxfId="327" priority="74">
      <formula>AND($E$17="anwendbar",ISBLANK(D17))</formula>
    </cfRule>
  </conditionalFormatting>
  <conditionalFormatting sqref="D18">
    <cfRule type="expression" dxfId="326" priority="76">
      <formula>AND($E$18="anwendbar",ISBLANK(D18))</formula>
    </cfRule>
  </conditionalFormatting>
  <conditionalFormatting sqref="D19">
    <cfRule type="expression" dxfId="325" priority="78">
      <formula>AND($E$19="anwendbar",ISBLANK(D19))</formula>
    </cfRule>
  </conditionalFormatting>
  <conditionalFormatting sqref="D20">
    <cfRule type="expression" dxfId="324" priority="80">
      <formula>AND($E$20="anwendbar",ISBLANK(D20))</formula>
    </cfRule>
  </conditionalFormatting>
  <conditionalFormatting sqref="D21">
    <cfRule type="expression" dxfId="323" priority="82">
      <formula>AND($E$21="anwendbar",ISBLANK(D21))</formula>
    </cfRule>
  </conditionalFormatting>
  <conditionalFormatting sqref="D22">
    <cfRule type="expression" dxfId="322" priority="84">
      <formula>AND($E$22="anwendbar",ISBLANK(D22))</formula>
    </cfRule>
  </conditionalFormatting>
  <conditionalFormatting sqref="D23">
    <cfRule type="expression" dxfId="321" priority="86">
      <formula>AND($E$23="anwendbar",ISBLANK(D23))</formula>
    </cfRule>
  </conditionalFormatting>
  <conditionalFormatting sqref="D24">
    <cfRule type="expression" dxfId="320" priority="88">
      <formula>AND($E$24="anwendbar",ISBLANK(D24))</formula>
    </cfRule>
  </conditionalFormatting>
  <conditionalFormatting sqref="D28">
    <cfRule type="expression" dxfId="319" priority="90">
      <formula>AND($E$28="anwendbar",ISBLANK(D28))</formula>
    </cfRule>
  </conditionalFormatting>
  <conditionalFormatting sqref="D29">
    <cfRule type="expression" dxfId="318" priority="92">
      <formula>AND($E$29="anwendbar",ISBLANK(D29))</formula>
    </cfRule>
  </conditionalFormatting>
  <conditionalFormatting sqref="D30">
    <cfRule type="expression" dxfId="317" priority="94">
      <formula>AND($E$30="anwendbar",ISBLANK(D30))</formula>
    </cfRule>
  </conditionalFormatting>
  <conditionalFormatting sqref="D31">
    <cfRule type="expression" dxfId="316" priority="96">
      <formula>AND($E$31="anwendbar",ISBLANK(D31))</formula>
    </cfRule>
  </conditionalFormatting>
  <conditionalFormatting sqref="D32">
    <cfRule type="expression" dxfId="315" priority="98">
      <formula>AND($E$32="anwendbar",ISBLANK(D32))</formula>
    </cfRule>
  </conditionalFormatting>
  <conditionalFormatting sqref="D33">
    <cfRule type="expression" dxfId="314" priority="100">
      <formula>AND($E$33="anwendbar",ISBLANK(D33))</formula>
    </cfRule>
  </conditionalFormatting>
  <conditionalFormatting sqref="D34">
    <cfRule type="expression" dxfId="313" priority="102">
      <formula>AND($E$34="anwendbar",ISBLANK(D34))</formula>
    </cfRule>
  </conditionalFormatting>
  <conditionalFormatting sqref="D35">
    <cfRule type="expression" dxfId="312" priority="104">
      <formula>AND($E$35="anwendbar",ISBLANK(D35))</formula>
    </cfRule>
  </conditionalFormatting>
  <conditionalFormatting sqref="D36">
    <cfRule type="expression" dxfId="311" priority="106">
      <formula>AND($E$36="anwendbar",ISBLANK(D36))</formula>
    </cfRule>
  </conditionalFormatting>
  <conditionalFormatting sqref="D37">
    <cfRule type="expression" dxfId="310" priority="108">
      <formula>AND($E$37="anwendbar",ISBLANK(D37))</formula>
    </cfRule>
  </conditionalFormatting>
  <conditionalFormatting sqref="D41">
    <cfRule type="expression" dxfId="309" priority="110">
      <formula>AND($E$41="anwendbar",ISBLANK(D41))</formula>
    </cfRule>
  </conditionalFormatting>
  <conditionalFormatting sqref="D42">
    <cfRule type="expression" dxfId="308" priority="112">
      <formula>AND($E$42="anwendbar",ISBLANK(D42))</formula>
    </cfRule>
  </conditionalFormatting>
  <conditionalFormatting sqref="D43">
    <cfRule type="expression" dxfId="307" priority="114">
      <formula>AND($E$43="anwendbar",ISBLANK(D43))</formula>
    </cfRule>
  </conditionalFormatting>
  <conditionalFormatting sqref="D44">
    <cfRule type="expression" dxfId="306" priority="116">
      <formula>AND($E$44="anwendbar",ISBLANK(D44))</formula>
    </cfRule>
  </conditionalFormatting>
  <conditionalFormatting sqref="D45">
    <cfRule type="expression" dxfId="305" priority="118">
      <formula>AND($E$45="anwendbar",ISBLANK(D45))</formula>
    </cfRule>
  </conditionalFormatting>
  <conditionalFormatting sqref="D46">
    <cfRule type="expression" dxfId="304" priority="120">
      <formula>AND($E$46="anwendbar",ISBLANK(D46))</formula>
    </cfRule>
  </conditionalFormatting>
  <conditionalFormatting sqref="B9:E9">
    <cfRule type="expression" dxfId="303" priority="467" stopIfTrue="1">
      <formula>$E$9="nicht anwendbar"</formula>
    </cfRule>
  </conditionalFormatting>
  <conditionalFormatting sqref="B10:E10">
    <cfRule type="expression" dxfId="302" priority="469" stopIfTrue="1">
      <formula>$E$10="nicht anwendbar"</formula>
    </cfRule>
  </conditionalFormatting>
  <conditionalFormatting sqref="B11:E11">
    <cfRule type="expression" dxfId="301" priority="471" stopIfTrue="1">
      <formula>$E$11="nicht anwendbar"</formula>
    </cfRule>
  </conditionalFormatting>
  <conditionalFormatting sqref="B12:E12">
    <cfRule type="expression" dxfId="300" priority="473" stopIfTrue="1">
      <formula>$E$12="nicht anwendbar"</formula>
    </cfRule>
  </conditionalFormatting>
  <conditionalFormatting sqref="B13:E13">
    <cfRule type="expression" dxfId="299" priority="475" stopIfTrue="1">
      <formula>$E$13="nicht anwendbar"</formula>
    </cfRule>
  </conditionalFormatting>
  <conditionalFormatting sqref="B14:E14">
    <cfRule type="expression" dxfId="298" priority="477" stopIfTrue="1">
      <formula>$E$14="nicht anwendbar"</formula>
    </cfRule>
  </conditionalFormatting>
  <conditionalFormatting sqref="B15:E15">
    <cfRule type="expression" dxfId="297" priority="479" stopIfTrue="1">
      <formula>$E$15="nicht anwendbar"</formula>
    </cfRule>
  </conditionalFormatting>
  <conditionalFormatting sqref="B16:E16">
    <cfRule type="expression" dxfId="296" priority="481" stopIfTrue="1">
      <formula>$E$16="nicht anwendbar"</formula>
    </cfRule>
  </conditionalFormatting>
  <conditionalFormatting sqref="B17:E17">
    <cfRule type="expression" dxfId="295" priority="483" stopIfTrue="1">
      <formula>$E$17="nicht anwendbar"</formula>
    </cfRule>
  </conditionalFormatting>
  <conditionalFormatting sqref="B18:E18">
    <cfRule type="expression" dxfId="294" priority="485" stopIfTrue="1">
      <formula>$E$18="nicht anwendbar"</formula>
    </cfRule>
  </conditionalFormatting>
  <conditionalFormatting sqref="B19:E19">
    <cfRule type="expression" dxfId="293" priority="487" stopIfTrue="1">
      <formula>$E$19="nicht anwendbar"</formula>
    </cfRule>
  </conditionalFormatting>
  <conditionalFormatting sqref="B20:E20">
    <cfRule type="expression" dxfId="292" priority="489" stopIfTrue="1">
      <formula>$E$20="nicht anwendbar"</formula>
    </cfRule>
  </conditionalFormatting>
  <conditionalFormatting sqref="B21:E21">
    <cfRule type="expression" dxfId="291" priority="491" stopIfTrue="1">
      <formula>$E$21="nicht anwendbar"</formula>
    </cfRule>
  </conditionalFormatting>
  <conditionalFormatting sqref="B22:E22">
    <cfRule type="expression" dxfId="290" priority="493" stopIfTrue="1">
      <formula>$E$22="nicht anwendbar"</formula>
    </cfRule>
  </conditionalFormatting>
  <conditionalFormatting sqref="B23:E23">
    <cfRule type="expression" dxfId="289" priority="495" stopIfTrue="1">
      <formula>$E$23="nicht anwendbar"</formula>
    </cfRule>
  </conditionalFormatting>
  <conditionalFormatting sqref="B24:E24">
    <cfRule type="expression" dxfId="288" priority="497" stopIfTrue="1">
      <formula>$E$24="nicht anwendbar"</formula>
    </cfRule>
  </conditionalFormatting>
  <conditionalFormatting sqref="B28:E28">
    <cfRule type="expression" dxfId="287" priority="499" stopIfTrue="1">
      <formula>$E$28="nicht anwendbar"</formula>
    </cfRule>
  </conditionalFormatting>
  <conditionalFormatting sqref="B29:E29">
    <cfRule type="expression" dxfId="286" priority="501" stopIfTrue="1">
      <formula>$E$29="nicht anwendbar"</formula>
    </cfRule>
  </conditionalFormatting>
  <conditionalFormatting sqref="B30:E30">
    <cfRule type="expression" dxfId="285" priority="503" stopIfTrue="1">
      <formula>$E$30="nicht anwendbar"</formula>
    </cfRule>
  </conditionalFormatting>
  <conditionalFormatting sqref="B31:E31">
    <cfRule type="expression" dxfId="284" priority="505" stopIfTrue="1">
      <formula>$E$31="nicht anwendbar"</formula>
    </cfRule>
  </conditionalFormatting>
  <conditionalFormatting sqref="B32:E32">
    <cfRule type="expression" dxfId="283" priority="507" stopIfTrue="1">
      <formula>$E$32="nicht anwendbar"</formula>
    </cfRule>
  </conditionalFormatting>
  <conditionalFormatting sqref="B33:E33">
    <cfRule type="expression" dxfId="282" priority="509" stopIfTrue="1">
      <formula>$E$33="nicht anwendbar"</formula>
    </cfRule>
  </conditionalFormatting>
  <conditionalFormatting sqref="B34:E34">
    <cfRule type="expression" dxfId="281" priority="511" stopIfTrue="1">
      <formula>$E$34="nicht anwendbar"</formula>
    </cfRule>
  </conditionalFormatting>
  <conditionalFormatting sqref="B35:E35">
    <cfRule type="expression" dxfId="280" priority="513" stopIfTrue="1">
      <formula>$E$35="nicht anwendbar"</formula>
    </cfRule>
  </conditionalFormatting>
  <conditionalFormatting sqref="B36:E36">
    <cfRule type="expression" dxfId="279" priority="515" stopIfTrue="1">
      <formula>$E$36="nicht anwendbar"</formula>
    </cfRule>
  </conditionalFormatting>
  <conditionalFormatting sqref="B37:E37">
    <cfRule type="expression" dxfId="278" priority="517" stopIfTrue="1">
      <formula>$E$37="nicht anwendbar"</formula>
    </cfRule>
  </conditionalFormatting>
  <conditionalFormatting sqref="B41:E41">
    <cfRule type="expression" dxfId="277" priority="519" stopIfTrue="1">
      <formula>$E$41="nicht anwendbar"</formula>
    </cfRule>
  </conditionalFormatting>
  <conditionalFormatting sqref="B42:E42">
    <cfRule type="expression" dxfId="276" priority="521" stopIfTrue="1">
      <formula>$E$42="nicht anwendbar"</formula>
    </cfRule>
  </conditionalFormatting>
  <conditionalFormatting sqref="B43:E43">
    <cfRule type="expression" dxfId="275" priority="523" stopIfTrue="1">
      <formula>$E$43="nicht anwendbar"</formula>
    </cfRule>
  </conditionalFormatting>
  <conditionalFormatting sqref="B44:E44">
    <cfRule type="expression" dxfId="274" priority="525" stopIfTrue="1">
      <formula>$E$44="nicht anwendbar"</formula>
    </cfRule>
  </conditionalFormatting>
  <conditionalFormatting sqref="B45:E45">
    <cfRule type="expression" dxfId="273" priority="527" stopIfTrue="1">
      <formula>$E$45="nicht anwendbar"</formula>
    </cfRule>
  </conditionalFormatting>
  <conditionalFormatting sqref="B46:E46">
    <cfRule type="expression" dxfId="272" priority="529" stopIfTrue="1">
      <formula>$E$46="nicht anwendbar"</formula>
    </cfRule>
  </conditionalFormatting>
  <pageMargins left="0.75" right="0.75" top="1" bottom="1" header="0.5" footer="0.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K121"/>
  <sheetViews>
    <sheetView showGridLines="0" topLeftCell="A107" workbookViewId="0">
      <selection activeCell="C95" sqref="C95:E95"/>
    </sheetView>
  </sheetViews>
  <sheetFormatPr baseColWidth="10" defaultColWidth="9.140625" defaultRowHeight="15" x14ac:dyDescent="0.25"/>
  <cols>
    <col min="1" max="1" width="3" customWidth="1"/>
    <col min="2" max="2" width="8" customWidth="1"/>
    <col min="3" max="3" width="42" customWidth="1"/>
    <col min="4" max="5" width="18" customWidth="1"/>
    <col min="6" max="11" width="17" customWidth="1"/>
  </cols>
  <sheetData>
    <row r="2" spans="2:11" ht="30" customHeight="1" x14ac:dyDescent="0.25">
      <c r="B2" s="132" t="s">
        <v>238</v>
      </c>
      <c r="C2" s="127"/>
      <c r="D2" s="127"/>
      <c r="E2" s="127"/>
      <c r="F2" s="127"/>
      <c r="G2" s="127"/>
      <c r="H2" s="127"/>
      <c r="I2" s="127"/>
      <c r="J2" s="127"/>
      <c r="K2" s="127"/>
    </row>
    <row r="3" spans="2:11" ht="23.25" customHeight="1" x14ac:dyDescent="0.25">
      <c r="B3" s="184" t="s">
        <v>239</v>
      </c>
      <c r="C3" s="127"/>
      <c r="D3" s="127"/>
      <c r="E3" s="127"/>
      <c r="F3" s="127"/>
      <c r="G3" s="127"/>
      <c r="H3" s="127"/>
      <c r="I3" s="127"/>
      <c r="J3" s="127"/>
      <c r="K3" s="127"/>
    </row>
    <row r="4" spans="2:11" x14ac:dyDescent="0.25">
      <c r="B4" s="131" t="s">
        <v>240</v>
      </c>
      <c r="C4" s="124"/>
      <c r="D4" s="124"/>
      <c r="E4" s="124"/>
      <c r="F4" s="124"/>
      <c r="G4" s="124"/>
      <c r="H4" s="124"/>
      <c r="I4" s="124"/>
      <c r="J4" s="124"/>
      <c r="K4" s="125"/>
    </row>
    <row r="5" spans="2:11" ht="15.75" customHeight="1" thickBot="1" x14ac:dyDescent="0.3"/>
    <row r="6" spans="2:11" x14ac:dyDescent="0.25">
      <c r="B6" s="152" t="s">
        <v>241</v>
      </c>
      <c r="C6" s="146"/>
      <c r="D6" s="146"/>
      <c r="E6" s="146"/>
      <c r="F6" s="146"/>
      <c r="G6" s="146"/>
      <c r="H6" s="146"/>
      <c r="I6" s="146"/>
      <c r="J6" s="146"/>
      <c r="K6" s="147"/>
    </row>
    <row r="7" spans="2:11" ht="27.95" customHeight="1" x14ac:dyDescent="0.25">
      <c r="B7" s="153" t="s">
        <v>242</v>
      </c>
      <c r="C7" s="124"/>
      <c r="D7" s="124"/>
      <c r="E7" s="124"/>
      <c r="F7" s="124"/>
      <c r="G7" s="124"/>
      <c r="H7" s="124"/>
      <c r="I7" s="124"/>
      <c r="J7" s="124"/>
      <c r="K7" s="125"/>
    </row>
    <row r="8" spans="2:11" x14ac:dyDescent="0.25">
      <c r="B8" s="182" t="s">
        <v>243</v>
      </c>
      <c r="C8" s="127"/>
      <c r="D8" s="127"/>
      <c r="E8" s="127"/>
      <c r="F8" s="198"/>
      <c r="G8" s="199"/>
      <c r="H8" s="199"/>
      <c r="I8" s="199"/>
      <c r="J8" s="199"/>
      <c r="K8" s="200"/>
    </row>
    <row r="9" spans="2:11" x14ac:dyDescent="0.25">
      <c r="B9" s="182" t="s">
        <v>244</v>
      </c>
      <c r="C9" s="127"/>
      <c r="D9" s="127"/>
      <c r="E9" s="127"/>
      <c r="F9" s="141"/>
      <c r="G9" s="127"/>
      <c r="H9" s="127"/>
      <c r="I9" s="127"/>
      <c r="J9" s="127"/>
      <c r="K9" s="142"/>
    </row>
    <row r="10" spans="2:11" x14ac:dyDescent="0.25">
      <c r="B10" s="182" t="s">
        <v>245</v>
      </c>
      <c r="C10" s="127"/>
      <c r="D10" s="127"/>
      <c r="E10" s="127"/>
      <c r="F10" s="141"/>
      <c r="G10" s="127"/>
      <c r="H10" s="127"/>
      <c r="I10" s="127"/>
      <c r="J10" s="127"/>
      <c r="K10" s="142"/>
    </row>
    <row r="11" spans="2:11" x14ac:dyDescent="0.25">
      <c r="B11" s="30"/>
      <c r="K11" s="28"/>
    </row>
    <row r="12" spans="2:11" ht="101.1" customHeight="1" x14ac:dyDescent="0.25">
      <c r="B12" s="51" t="s">
        <v>246</v>
      </c>
      <c r="C12" s="181" t="s">
        <v>247</v>
      </c>
      <c r="D12" s="124"/>
      <c r="E12" s="125"/>
      <c r="F12" s="170"/>
      <c r="G12" s="124"/>
      <c r="H12" s="124"/>
      <c r="I12" s="124"/>
      <c r="J12" s="124"/>
      <c r="K12" s="125"/>
    </row>
    <row r="13" spans="2:11" ht="38.1" customHeight="1" x14ac:dyDescent="0.25">
      <c r="B13" s="51" t="s">
        <v>248</v>
      </c>
      <c r="C13" s="181" t="s">
        <v>249</v>
      </c>
      <c r="D13" s="124"/>
      <c r="E13" s="125"/>
      <c r="F13" s="170"/>
      <c r="G13" s="124"/>
      <c r="H13" s="124"/>
      <c r="I13" s="124"/>
      <c r="J13" s="124"/>
      <c r="K13" s="125"/>
    </row>
    <row r="14" spans="2:11" ht="50.1" customHeight="1" x14ac:dyDescent="0.25">
      <c r="B14" s="51" t="s">
        <v>250</v>
      </c>
      <c r="C14" s="181" t="s">
        <v>251</v>
      </c>
      <c r="D14" s="124"/>
      <c r="E14" s="125"/>
      <c r="F14" s="170"/>
      <c r="G14" s="124"/>
      <c r="H14" s="124"/>
      <c r="I14" s="124"/>
      <c r="J14" s="124"/>
      <c r="K14" s="125"/>
    </row>
    <row r="15" spans="2:11" ht="63.95" customHeight="1" x14ac:dyDescent="0.25">
      <c r="B15" s="51" t="s">
        <v>252</v>
      </c>
      <c r="C15" s="181" t="s">
        <v>253</v>
      </c>
      <c r="D15" s="124"/>
      <c r="E15" s="125"/>
      <c r="F15" s="170"/>
      <c r="G15" s="124"/>
      <c r="H15" s="124"/>
      <c r="I15" s="124"/>
      <c r="J15" s="124"/>
      <c r="K15" s="125"/>
    </row>
    <row r="16" spans="2:11" ht="38.1" customHeight="1" thickBot="1" x14ac:dyDescent="0.3">
      <c r="B16" s="52" t="s">
        <v>254</v>
      </c>
      <c r="C16" s="192" t="s">
        <v>255</v>
      </c>
      <c r="D16" s="143"/>
      <c r="E16" s="144"/>
      <c r="F16" s="193"/>
      <c r="G16" s="143"/>
      <c r="H16" s="143"/>
      <c r="I16" s="143"/>
      <c r="J16" s="143"/>
      <c r="K16" s="144"/>
    </row>
    <row r="17" spans="2:11" ht="15.75" customHeight="1" thickBot="1" x14ac:dyDescent="0.3"/>
    <row r="18" spans="2:11" x14ac:dyDescent="0.25">
      <c r="B18" s="152" t="s">
        <v>256</v>
      </c>
      <c r="C18" s="146"/>
      <c r="D18" s="146"/>
      <c r="E18" s="146"/>
      <c r="F18" s="146"/>
      <c r="G18" s="146"/>
      <c r="H18" s="146"/>
      <c r="I18" s="146"/>
      <c r="J18" s="146"/>
      <c r="K18" s="147"/>
    </row>
    <row r="19" spans="2:11" ht="33.950000000000003" customHeight="1" x14ac:dyDescent="0.25">
      <c r="B19" s="153" t="s">
        <v>257</v>
      </c>
      <c r="C19" s="124"/>
      <c r="D19" s="124"/>
      <c r="E19" s="124"/>
      <c r="F19" s="124"/>
      <c r="G19" s="124"/>
      <c r="H19" s="124"/>
      <c r="I19" s="124"/>
      <c r="J19" s="124"/>
      <c r="K19" s="125"/>
    </row>
    <row r="20" spans="2:11" x14ac:dyDescent="0.25">
      <c r="B20" s="182" t="s">
        <v>258</v>
      </c>
      <c r="C20" s="127"/>
      <c r="D20" s="127"/>
      <c r="E20" s="42"/>
      <c r="F20" s="172" t="s">
        <v>259</v>
      </c>
      <c r="G20" s="127"/>
      <c r="H20" s="53">
        <v>1.7000000000000001E-2</v>
      </c>
      <c r="K20" s="28"/>
    </row>
    <row r="21" spans="2:11" x14ac:dyDescent="0.25">
      <c r="B21" s="182" t="s">
        <v>260</v>
      </c>
      <c r="C21" s="127"/>
      <c r="D21" s="127"/>
      <c r="E21" s="53">
        <v>0.03</v>
      </c>
      <c r="F21" s="172" t="s">
        <v>261</v>
      </c>
      <c r="G21" s="127"/>
      <c r="H21" s="53">
        <v>0.02</v>
      </c>
      <c r="K21" s="28"/>
    </row>
    <row r="22" spans="2:11" x14ac:dyDescent="0.25">
      <c r="B22" s="30"/>
      <c r="K22" s="28"/>
    </row>
    <row r="23" spans="2:11" x14ac:dyDescent="0.25">
      <c r="B23" s="195" t="s">
        <v>262</v>
      </c>
      <c r="C23" s="127"/>
      <c r="D23" s="127"/>
      <c r="E23" s="54">
        <f>IF(LCC_N=0,0,IF(LCC_i=0,LCC_N,(1-(1+LCC_i)^-LCC_N)/LCC_i))</f>
        <v>0</v>
      </c>
      <c r="F23" s="228" t="s">
        <v>865</v>
      </c>
      <c r="G23" s="229"/>
      <c r="H23" s="54">
        <f>IF(LCC_N=0,0,IF(LCC_i=LCC_gE,LCC_N/(1+LCC_i),(1-((1+LCC_gE)/(1+LCC_i))^LCC_N)/(LCC_i-LCC_gE)))</f>
        <v>0</v>
      </c>
      <c r="K23" s="28"/>
    </row>
    <row r="24" spans="2:11" ht="15.75" customHeight="1" thickBot="1" x14ac:dyDescent="0.3">
      <c r="B24" s="216" t="s">
        <v>866</v>
      </c>
      <c r="C24" s="207"/>
      <c r="D24" s="207"/>
      <c r="E24" s="56">
        <f>IF(LCC_N=0,0,IF(LCC_i=LCC_gA,LCC_N/(1+LCC_i),(1-((1+LCC_gA)/(1+LCC_i))^LCC_N)/(LCC_i-LCC_gA)))</f>
        <v>0</v>
      </c>
      <c r="F24" s="55"/>
      <c r="G24" s="55"/>
      <c r="H24" s="55"/>
      <c r="I24" s="55"/>
      <c r="J24" s="55"/>
      <c r="K24" s="43"/>
    </row>
    <row r="25" spans="2:11" ht="15.75" customHeight="1" thickBot="1" x14ac:dyDescent="0.3"/>
    <row r="26" spans="2:11" x14ac:dyDescent="0.25">
      <c r="B26" s="152" t="s">
        <v>263</v>
      </c>
      <c r="C26" s="146"/>
      <c r="D26" s="146"/>
      <c r="E26" s="146"/>
      <c r="F26" s="146"/>
      <c r="G26" s="146"/>
      <c r="H26" s="146"/>
      <c r="I26" s="146"/>
      <c r="J26" s="146"/>
      <c r="K26" s="147"/>
    </row>
    <row r="27" spans="2:11" ht="15.75" customHeight="1" thickBot="1" x14ac:dyDescent="0.3">
      <c r="B27" s="186" t="str">
        <f>"Aktive LCC-Methode: "&amp;IF(Kopf_K20="","Bitte in Kopfdaten K20 wählen.",Kopf_K20)</f>
        <v>Aktive LCC-Methode: Bitte in Kopfdaten K20 wählen.</v>
      </c>
      <c r="C27" s="143"/>
      <c r="D27" s="143"/>
      <c r="E27" s="143"/>
      <c r="F27" s="143"/>
      <c r="G27" s="143"/>
      <c r="H27" s="143"/>
      <c r="I27" s="143"/>
      <c r="J27" s="143"/>
      <c r="K27" s="144"/>
    </row>
    <row r="28" spans="2:11" ht="15.75" customHeight="1" thickBot="1" x14ac:dyDescent="0.3">
      <c r="B28" s="76"/>
      <c r="C28" s="77"/>
      <c r="D28" s="77"/>
      <c r="E28" s="77"/>
      <c r="F28" s="77"/>
      <c r="G28" s="77"/>
      <c r="H28" s="77"/>
      <c r="I28" s="77"/>
      <c r="J28" s="77"/>
      <c r="K28" s="78"/>
    </row>
    <row r="29" spans="2:11" ht="26.1" customHeight="1" x14ac:dyDescent="0.25">
      <c r="B29" s="57" t="s">
        <v>264</v>
      </c>
      <c r="C29" s="58" t="s">
        <v>265</v>
      </c>
      <c r="D29" s="58" t="s">
        <v>266</v>
      </c>
      <c r="E29" s="58" t="s">
        <v>267</v>
      </c>
      <c r="F29" s="58" t="s">
        <v>268</v>
      </c>
      <c r="G29" s="58" t="s">
        <v>269</v>
      </c>
      <c r="H29" s="58" t="s">
        <v>270</v>
      </c>
      <c r="I29" s="58" t="s">
        <v>271</v>
      </c>
      <c r="J29" s="58" t="s">
        <v>272</v>
      </c>
      <c r="K29" s="59" t="s">
        <v>273</v>
      </c>
    </row>
    <row r="30" spans="2:11" x14ac:dyDescent="0.25">
      <c r="B30" s="214" t="s">
        <v>274</v>
      </c>
      <c r="C30" s="127"/>
      <c r="D30" s="127"/>
      <c r="E30" s="127"/>
      <c r="F30" s="127"/>
      <c r="G30" s="127"/>
      <c r="H30" s="127"/>
      <c r="I30" s="127"/>
      <c r="J30" s="127"/>
      <c r="K30" s="142"/>
    </row>
    <row r="31" spans="2:11" ht="24" customHeight="1" x14ac:dyDescent="0.25">
      <c r="B31" s="60" t="s">
        <v>275</v>
      </c>
      <c r="C31" s="61" t="s">
        <v>276</v>
      </c>
      <c r="D31" s="62" t="s">
        <v>277</v>
      </c>
      <c r="E31" s="63" t="s">
        <v>278</v>
      </c>
      <c r="F31" s="64"/>
      <c r="G31" s="64"/>
      <c r="H31" s="64"/>
      <c r="I31" s="65" t="str">
        <f t="shared" ref="I31:K34" si="0">IF(ISBLANK(F31),"",F31)</f>
        <v/>
      </c>
      <c r="J31" s="65" t="str">
        <f t="shared" si="0"/>
        <v/>
      </c>
      <c r="K31" s="66" t="str">
        <f t="shared" si="0"/>
        <v/>
      </c>
    </row>
    <row r="32" spans="2:11" ht="24" customHeight="1" x14ac:dyDescent="0.25">
      <c r="B32" s="60" t="s">
        <v>279</v>
      </c>
      <c r="C32" s="61" t="s">
        <v>280</v>
      </c>
      <c r="D32" s="62" t="s">
        <v>277</v>
      </c>
      <c r="E32" s="63" t="s">
        <v>278</v>
      </c>
      <c r="F32" s="64"/>
      <c r="G32" s="64"/>
      <c r="H32" s="64"/>
      <c r="I32" s="65" t="str">
        <f t="shared" si="0"/>
        <v/>
      </c>
      <c r="J32" s="65" t="str">
        <f t="shared" si="0"/>
        <v/>
      </c>
      <c r="K32" s="66" t="str">
        <f t="shared" si="0"/>
        <v/>
      </c>
    </row>
    <row r="33" spans="2:11" ht="24" customHeight="1" x14ac:dyDescent="0.25">
      <c r="B33" s="60" t="s">
        <v>281</v>
      </c>
      <c r="C33" s="61" t="s">
        <v>282</v>
      </c>
      <c r="D33" s="62" t="s">
        <v>277</v>
      </c>
      <c r="E33" s="63" t="s">
        <v>278</v>
      </c>
      <c r="F33" s="64"/>
      <c r="G33" s="64"/>
      <c r="H33" s="64"/>
      <c r="I33" s="65" t="str">
        <f t="shared" si="0"/>
        <v/>
      </c>
      <c r="J33" s="65" t="str">
        <f t="shared" si="0"/>
        <v/>
      </c>
      <c r="K33" s="66" t="str">
        <f t="shared" si="0"/>
        <v/>
      </c>
    </row>
    <row r="34" spans="2:11" ht="24" customHeight="1" x14ac:dyDescent="0.25">
      <c r="B34" s="60" t="s">
        <v>283</v>
      </c>
      <c r="C34" s="61" t="s">
        <v>284</v>
      </c>
      <c r="D34" s="62" t="s">
        <v>277</v>
      </c>
      <c r="E34" s="63" t="s">
        <v>278</v>
      </c>
      <c r="F34" s="64"/>
      <c r="G34" s="64"/>
      <c r="H34" s="64"/>
      <c r="I34" s="65" t="str">
        <f t="shared" si="0"/>
        <v/>
      </c>
      <c r="J34" s="65" t="str">
        <f t="shared" si="0"/>
        <v/>
      </c>
      <c r="K34" s="66" t="str">
        <f t="shared" si="0"/>
        <v/>
      </c>
    </row>
    <row r="35" spans="2:11" ht="24" customHeight="1" x14ac:dyDescent="0.25">
      <c r="B35" s="60" t="s">
        <v>285</v>
      </c>
      <c r="C35" s="61" t="s">
        <v>286</v>
      </c>
      <c r="D35" s="62" t="s">
        <v>287</v>
      </c>
      <c r="E35" s="63" t="s">
        <v>288</v>
      </c>
      <c r="F35" s="64"/>
      <c r="G35" s="64"/>
      <c r="H35" s="64"/>
      <c r="I35" s="65" t="str">
        <f>IF(ISBLANK(F35),"",F35*RBF_Energie)</f>
        <v/>
      </c>
      <c r="J35" s="65" t="str">
        <f>IF(ISBLANK(G35),"",G35*RBF_Energie)</f>
        <v/>
      </c>
      <c r="K35" s="66" t="str">
        <f>IF(ISBLANK(H35),"",H35*RBF_Energie)</f>
        <v/>
      </c>
    </row>
    <row r="36" spans="2:11" ht="24" customHeight="1" x14ac:dyDescent="0.25">
      <c r="B36" s="60" t="s">
        <v>289</v>
      </c>
      <c r="C36" s="61" t="s">
        <v>290</v>
      </c>
      <c r="D36" s="62" t="s">
        <v>291</v>
      </c>
      <c r="E36" s="63" t="s">
        <v>292</v>
      </c>
      <c r="F36" s="64"/>
      <c r="G36" s="64"/>
      <c r="H36" s="64"/>
      <c r="I36" s="65" t="str">
        <f t="shared" ref="I36:K39" si="1">IF(ISBLANK(F36),"",F36*RBF_Allg)</f>
        <v/>
      </c>
      <c r="J36" s="65" t="str">
        <f t="shared" si="1"/>
        <v/>
      </c>
      <c r="K36" s="66" t="str">
        <f t="shared" si="1"/>
        <v/>
      </c>
    </row>
    <row r="37" spans="2:11" ht="24" customHeight="1" x14ac:dyDescent="0.25">
      <c r="B37" s="60" t="s">
        <v>293</v>
      </c>
      <c r="C37" s="61" t="s">
        <v>294</v>
      </c>
      <c r="D37" s="62" t="s">
        <v>291</v>
      </c>
      <c r="E37" s="63" t="s">
        <v>292</v>
      </c>
      <c r="F37" s="64"/>
      <c r="G37" s="64"/>
      <c r="H37" s="64"/>
      <c r="I37" s="65" t="str">
        <f t="shared" si="1"/>
        <v/>
      </c>
      <c r="J37" s="65" t="str">
        <f t="shared" si="1"/>
        <v/>
      </c>
      <c r="K37" s="66" t="str">
        <f t="shared" si="1"/>
        <v/>
      </c>
    </row>
    <row r="38" spans="2:11" ht="24" customHeight="1" x14ac:dyDescent="0.25">
      <c r="B38" s="60" t="s">
        <v>295</v>
      </c>
      <c r="C38" s="61" t="s">
        <v>296</v>
      </c>
      <c r="D38" s="62" t="s">
        <v>291</v>
      </c>
      <c r="E38" s="63" t="s">
        <v>292</v>
      </c>
      <c r="F38" s="64"/>
      <c r="G38" s="64"/>
      <c r="H38" s="64"/>
      <c r="I38" s="65" t="str">
        <f t="shared" si="1"/>
        <v/>
      </c>
      <c r="J38" s="65" t="str">
        <f t="shared" si="1"/>
        <v/>
      </c>
      <c r="K38" s="66" t="str">
        <f t="shared" si="1"/>
        <v/>
      </c>
    </row>
    <row r="39" spans="2:11" ht="24" customHeight="1" x14ac:dyDescent="0.25">
      <c r="B39" s="60" t="s">
        <v>297</v>
      </c>
      <c r="C39" s="61" t="s">
        <v>298</v>
      </c>
      <c r="D39" s="62" t="s">
        <v>291</v>
      </c>
      <c r="E39" s="63" t="s">
        <v>292</v>
      </c>
      <c r="F39" s="64"/>
      <c r="G39" s="64"/>
      <c r="H39" s="64"/>
      <c r="I39" s="65" t="str">
        <f t="shared" si="1"/>
        <v/>
      </c>
      <c r="J39" s="65" t="str">
        <f t="shared" si="1"/>
        <v/>
      </c>
      <c r="K39" s="66" t="str">
        <f t="shared" si="1"/>
        <v/>
      </c>
    </row>
    <row r="40" spans="2:11" ht="24" customHeight="1" x14ac:dyDescent="0.25">
      <c r="B40" s="60" t="s">
        <v>299</v>
      </c>
      <c r="C40" s="61" t="s">
        <v>300</v>
      </c>
      <c r="D40" s="62" t="s">
        <v>301</v>
      </c>
      <c r="E40" s="67"/>
      <c r="F40" s="64"/>
      <c r="G40" s="64"/>
      <c r="H40" s="64"/>
      <c r="I40" s="65" t="str">
        <f>IF(OR(ISBLANK(F40),ISBLANK(E40)),"",F40/(1+LCC_i)^E40)</f>
        <v/>
      </c>
      <c r="J40" s="65" t="str">
        <f>IF(OR(ISBLANK(G40),ISBLANK(E40)),"",G40/(1+LCC_i)^E40)</f>
        <v/>
      </c>
      <c r="K40" s="66" t="str">
        <f>IF(OR(ISBLANK(H40),ISBLANK(E40)),"",H40/(1+LCC_i)^E40)</f>
        <v/>
      </c>
    </row>
    <row r="41" spans="2:11" ht="24" customHeight="1" x14ac:dyDescent="0.25">
      <c r="B41" s="60" t="s">
        <v>302</v>
      </c>
      <c r="C41" s="61" t="s">
        <v>303</v>
      </c>
      <c r="D41" s="62" t="s">
        <v>304</v>
      </c>
      <c r="E41" s="63" t="s">
        <v>305</v>
      </c>
      <c r="F41" s="64"/>
      <c r="G41" s="64"/>
      <c r="H41" s="64"/>
      <c r="I41" s="65" t="str">
        <f>IF(ISBLANK(F41),"",-F41/(1+LCC_i)^LCC_N)</f>
        <v/>
      </c>
      <c r="J41" s="65" t="str">
        <f>IF(ISBLANK(G41),"",-G41/(1+LCC_i)^LCC_N)</f>
        <v/>
      </c>
      <c r="K41" s="66" t="str">
        <f>IF(ISBLANK(H41),"",-H41/(1+LCC_i)^LCC_N)</f>
        <v/>
      </c>
    </row>
    <row r="42" spans="2:11" ht="24" customHeight="1" x14ac:dyDescent="0.25">
      <c r="B42" s="60" t="s">
        <v>306</v>
      </c>
      <c r="C42" s="61" t="s">
        <v>307</v>
      </c>
      <c r="D42" s="62" t="s">
        <v>301</v>
      </c>
      <c r="E42" s="67"/>
      <c r="F42" s="64"/>
      <c r="G42" s="64"/>
      <c r="H42" s="64"/>
      <c r="I42" s="65" t="str">
        <f>IF(OR(ISBLANK(F42),ISBLANK(E42)),"",F42/(1+LCC_i)^E42)</f>
        <v/>
      </c>
      <c r="J42" s="65" t="str">
        <f>IF(OR(ISBLANK(G42),ISBLANK(E42)),"",G42/(1+LCC_i)^E42)</f>
        <v/>
      </c>
      <c r="K42" s="66" t="str">
        <f>IF(OR(ISBLANK(H42),ISBLANK(E42)),"",H42/(1+LCC_i)^E42)</f>
        <v/>
      </c>
    </row>
    <row r="43" spans="2:11" ht="15.75" customHeight="1" thickBot="1" x14ac:dyDescent="0.3">
      <c r="B43" s="68" t="s">
        <v>308</v>
      </c>
      <c r="C43" s="196" t="s">
        <v>309</v>
      </c>
      <c r="D43" s="143"/>
      <c r="E43" s="143"/>
      <c r="F43" s="143"/>
      <c r="G43" s="143"/>
      <c r="H43" s="144"/>
      <c r="I43" s="70">
        <f>SUM(I31:I42)</f>
        <v>0</v>
      </c>
      <c r="J43" s="70">
        <f>SUM(J31:J42)</f>
        <v>0</v>
      </c>
      <c r="K43" s="71">
        <f>SUM(K31:K42)</f>
        <v>0</v>
      </c>
    </row>
    <row r="44" spans="2:11" ht="15.75" customHeight="1" thickBot="1" x14ac:dyDescent="0.3">
      <c r="B44" s="76"/>
      <c r="C44" s="77"/>
      <c r="D44" s="77"/>
      <c r="E44" s="77"/>
      <c r="F44" s="77"/>
      <c r="G44" s="77"/>
      <c r="H44" s="77"/>
      <c r="I44" s="77"/>
      <c r="J44" s="77"/>
      <c r="K44" s="78"/>
    </row>
    <row r="45" spans="2:11" x14ac:dyDescent="0.25">
      <c r="B45" s="215" t="s">
        <v>310</v>
      </c>
      <c r="C45" s="146"/>
      <c r="D45" s="146"/>
      <c r="E45" s="146"/>
      <c r="F45" s="146"/>
      <c r="G45" s="146"/>
      <c r="H45" s="146"/>
      <c r="I45" s="146"/>
      <c r="J45" s="146"/>
      <c r="K45" s="147"/>
    </row>
    <row r="46" spans="2:11" ht="24" customHeight="1" x14ac:dyDescent="0.25">
      <c r="B46" s="60" t="s">
        <v>311</v>
      </c>
      <c r="C46" s="61" t="s">
        <v>312</v>
      </c>
      <c r="D46" s="62" t="s">
        <v>277</v>
      </c>
      <c r="E46" s="63" t="s">
        <v>278</v>
      </c>
      <c r="F46" s="64"/>
      <c r="G46" s="64"/>
      <c r="H46" s="64"/>
      <c r="I46" s="72" t="str">
        <f t="shared" ref="I46:K47" si="2">IF(ISBLANK(F46),"",F46)</f>
        <v/>
      </c>
      <c r="J46" s="72" t="str">
        <f t="shared" si="2"/>
        <v/>
      </c>
      <c r="K46" s="73" t="str">
        <f t="shared" si="2"/>
        <v/>
      </c>
    </row>
    <row r="47" spans="2:11" ht="24" customHeight="1" x14ac:dyDescent="0.25">
      <c r="B47" s="60" t="s">
        <v>313</v>
      </c>
      <c r="C47" s="61" t="s">
        <v>314</v>
      </c>
      <c r="D47" s="62" t="s">
        <v>277</v>
      </c>
      <c r="E47" s="63" t="s">
        <v>278</v>
      </c>
      <c r="F47" s="64"/>
      <c r="G47" s="64"/>
      <c r="H47" s="64"/>
      <c r="I47" s="72" t="str">
        <f t="shared" si="2"/>
        <v/>
      </c>
      <c r="J47" s="72" t="str">
        <f t="shared" si="2"/>
        <v/>
      </c>
      <c r="K47" s="73" t="str">
        <f t="shared" si="2"/>
        <v/>
      </c>
    </row>
    <row r="48" spans="2:11" ht="24" customHeight="1" x14ac:dyDescent="0.25">
      <c r="B48" s="60" t="s">
        <v>315</v>
      </c>
      <c r="C48" s="61" t="s">
        <v>316</v>
      </c>
      <c r="D48" s="62" t="s">
        <v>291</v>
      </c>
      <c r="E48" s="63" t="s">
        <v>292</v>
      </c>
      <c r="F48" s="64"/>
      <c r="G48" s="64"/>
      <c r="H48" s="64"/>
      <c r="I48" s="72" t="str">
        <f>IF(ISBLANK(F48),"",F48*RBF_Allg)</f>
        <v/>
      </c>
      <c r="J48" s="72" t="str">
        <f>IF(ISBLANK(G48),"",G48*RBF_Allg)</f>
        <v/>
      </c>
      <c r="K48" s="73" t="str">
        <f>IF(ISBLANK(H48),"",H48*RBF_Allg)</f>
        <v/>
      </c>
    </row>
    <row r="49" spans="2:11" ht="24" customHeight="1" x14ac:dyDescent="0.25">
      <c r="B49" s="60" t="s">
        <v>317</v>
      </c>
      <c r="C49" s="61" t="s">
        <v>318</v>
      </c>
      <c r="D49" s="62" t="s">
        <v>287</v>
      </c>
      <c r="E49" s="63" t="s">
        <v>288</v>
      </c>
      <c r="F49" s="64"/>
      <c r="G49" s="64"/>
      <c r="H49" s="64"/>
      <c r="I49" s="72" t="str">
        <f>IF(ISBLANK(F49),"",F49*RBF_Energie)</f>
        <v/>
      </c>
      <c r="J49" s="72" t="str">
        <f>IF(ISBLANK(G49),"",G49*RBF_Energie)</f>
        <v/>
      </c>
      <c r="K49" s="73" t="str">
        <f>IF(ISBLANK(H49),"",H49*RBF_Energie)</f>
        <v/>
      </c>
    </row>
    <row r="50" spans="2:11" ht="24" customHeight="1" x14ac:dyDescent="0.25">
      <c r="B50" s="60" t="s">
        <v>319</v>
      </c>
      <c r="C50" s="61" t="s">
        <v>320</v>
      </c>
      <c r="D50" s="62" t="s">
        <v>291</v>
      </c>
      <c r="E50" s="63" t="s">
        <v>292</v>
      </c>
      <c r="F50" s="64"/>
      <c r="G50" s="64"/>
      <c r="H50" s="64"/>
      <c r="I50" s="72" t="str">
        <f t="shared" ref="I50:K51" si="3">IF(ISBLANK(F50),"",F50*RBF_Allg)</f>
        <v/>
      </c>
      <c r="J50" s="72" t="str">
        <f t="shared" si="3"/>
        <v/>
      </c>
      <c r="K50" s="73" t="str">
        <f t="shared" si="3"/>
        <v/>
      </c>
    </row>
    <row r="51" spans="2:11" ht="24" customHeight="1" x14ac:dyDescent="0.25">
      <c r="B51" s="60" t="s">
        <v>321</v>
      </c>
      <c r="C51" s="61" t="s">
        <v>322</v>
      </c>
      <c r="D51" s="62" t="s">
        <v>291</v>
      </c>
      <c r="E51" s="63" t="s">
        <v>292</v>
      </c>
      <c r="F51" s="64"/>
      <c r="G51" s="64"/>
      <c r="H51" s="64"/>
      <c r="I51" s="72" t="str">
        <f t="shared" si="3"/>
        <v/>
      </c>
      <c r="J51" s="72" t="str">
        <f t="shared" si="3"/>
        <v/>
      </c>
      <c r="K51" s="73" t="str">
        <f t="shared" si="3"/>
        <v/>
      </c>
    </row>
    <row r="52" spans="2:11" ht="24" customHeight="1" x14ac:dyDescent="0.25">
      <c r="B52" s="60" t="s">
        <v>323</v>
      </c>
      <c r="C52" s="61" t="s">
        <v>324</v>
      </c>
      <c r="D52" s="62" t="s">
        <v>325</v>
      </c>
      <c r="E52" s="63" t="s">
        <v>305</v>
      </c>
      <c r="F52" s="64"/>
      <c r="G52" s="64"/>
      <c r="H52" s="64"/>
      <c r="I52" s="72" t="str">
        <f>IF(ISBLANK(F52),"",F52/(1+LCC_i)^LCC_N)</f>
        <v/>
      </c>
      <c r="J52" s="72" t="str">
        <f>IF(ISBLANK(G52),"",G52/(1+LCC_i)^LCC_N)</f>
        <v/>
      </c>
      <c r="K52" s="73" t="str">
        <f>IF(ISBLANK(H52),"",H52/(1+LCC_i)^LCC_N)</f>
        <v/>
      </c>
    </row>
    <row r="53" spans="2:11" ht="15.75" customHeight="1" thickBot="1" x14ac:dyDescent="0.3">
      <c r="B53" s="68" t="s">
        <v>308</v>
      </c>
      <c r="C53" s="196" t="s">
        <v>326</v>
      </c>
      <c r="D53" s="143"/>
      <c r="E53" s="143"/>
      <c r="F53" s="143"/>
      <c r="G53" s="143"/>
      <c r="H53" s="144"/>
      <c r="I53" s="70">
        <f>SUM(I46:I52)</f>
        <v>0</v>
      </c>
      <c r="J53" s="70">
        <f>SUM(J46:J52)</f>
        <v>0</v>
      </c>
      <c r="K53" s="71">
        <f>SUM(K46:K52)</f>
        <v>0</v>
      </c>
    </row>
    <row r="54" spans="2:11" ht="15.75" customHeight="1" thickBot="1" x14ac:dyDescent="0.3">
      <c r="B54" s="76"/>
      <c r="C54" s="77"/>
      <c r="D54" s="77"/>
      <c r="E54" s="77"/>
      <c r="F54" s="77"/>
      <c r="G54" s="77"/>
      <c r="H54" s="77"/>
      <c r="I54" s="77"/>
      <c r="J54" s="77"/>
      <c r="K54" s="78"/>
    </row>
    <row r="55" spans="2:11" x14ac:dyDescent="0.25">
      <c r="B55" s="202" t="s">
        <v>327</v>
      </c>
      <c r="C55" s="146"/>
      <c r="D55" s="146"/>
      <c r="E55" s="146"/>
      <c r="F55" s="146"/>
      <c r="G55" s="146"/>
      <c r="H55" s="146"/>
      <c r="I55" s="146"/>
      <c r="J55" s="146"/>
      <c r="K55" s="147"/>
    </row>
    <row r="56" spans="2:11" ht="32.1" customHeight="1" x14ac:dyDescent="0.25">
      <c r="B56" s="153" t="s">
        <v>328</v>
      </c>
      <c r="C56" s="124"/>
      <c r="D56" s="124"/>
      <c r="E56" s="124"/>
      <c r="F56" s="124"/>
      <c r="G56" s="124"/>
      <c r="H56" s="124"/>
      <c r="I56" s="124"/>
      <c r="J56" s="124"/>
      <c r="K56" s="125"/>
    </row>
    <row r="57" spans="2:11" ht="45" customHeight="1" thickBot="1" x14ac:dyDescent="0.3">
      <c r="B57" s="27" t="s">
        <v>329</v>
      </c>
      <c r="C57" s="127" t="s">
        <v>330</v>
      </c>
      <c r="D57" s="127"/>
      <c r="E57" s="127"/>
      <c r="F57" s="198"/>
      <c r="G57" s="199"/>
      <c r="H57" s="199"/>
      <c r="I57" s="199"/>
      <c r="J57" s="199"/>
      <c r="K57" s="200"/>
    </row>
    <row r="58" spans="2:11" ht="15.75" customHeight="1" thickBot="1" x14ac:dyDescent="0.3">
      <c r="B58" s="74" t="s">
        <v>331</v>
      </c>
      <c r="C58" s="189" t="s">
        <v>332</v>
      </c>
      <c r="D58" s="143"/>
      <c r="E58" s="144"/>
      <c r="F58" s="75"/>
      <c r="G58" s="75"/>
      <c r="H58" s="75"/>
      <c r="I58" s="70" t="str">
        <f>IF(ISBLANK(F58),"",F58)</f>
        <v/>
      </c>
      <c r="J58" s="70" t="str">
        <f>IF(ISBLANK(G58),"",G58)</f>
        <v/>
      </c>
      <c r="K58" s="71" t="str">
        <f>IF(ISBLANK(H58),"",H58)</f>
        <v/>
      </c>
    </row>
    <row r="60" spans="2:11" ht="15.75" customHeight="1" thickBot="1" x14ac:dyDescent="0.3">
      <c r="B60" s="152" t="s">
        <v>333</v>
      </c>
      <c r="C60" s="146"/>
      <c r="D60" s="146"/>
      <c r="E60" s="146"/>
      <c r="F60" s="146"/>
      <c r="G60" s="146"/>
      <c r="H60" s="146"/>
      <c r="I60" s="146"/>
      <c r="J60" s="146"/>
      <c r="K60" s="147"/>
    </row>
    <row r="61" spans="2:11" ht="15.75" customHeight="1" thickBot="1" x14ac:dyDescent="0.3">
      <c r="B61" s="79" t="s">
        <v>334</v>
      </c>
      <c r="C61" s="206" t="s">
        <v>335</v>
      </c>
      <c r="D61" s="207"/>
      <c r="E61" s="207"/>
      <c r="F61" s="207"/>
      <c r="G61" s="207"/>
      <c r="H61" s="207"/>
      <c r="I61" s="80" t="str">
        <f>IF(Kopf_K20="Bau (VDI 2067 / DIN 18960)",LCC_Bau_A,IF(Kopf_K20="Standard (UBA LCC-CO2-Tool)",LCC_Std_A,IF(OR(Kopf_K20="Sektor-spezifisch EU-Tool",Kopf_K20="Sonstiges LCC-Tool"),LCC_EU_A,"")))</f>
        <v/>
      </c>
      <c r="J61" s="80" t="str">
        <f>IF(Kopf_K20="Bau (VDI 2067 / DIN 18960)",LCC_Bau_B,IF(Kopf_K20="Standard (UBA LCC-CO2-Tool)",LCC_Std_B,IF(OR(Kopf_K20="Sektor-spezifisch EU-Tool",Kopf_K20="Sonstiges LCC-Tool"),LCC_EU_B,"")))</f>
        <v/>
      </c>
      <c r="K61" s="81" t="str">
        <f>IF(Kopf_K20="Bau (VDI 2067 / DIN 18960)",LCC_Bau_C,IF(Kopf_K20="Standard (UBA LCC-CO2-Tool)",LCC_Std_C,IF(OR(Kopf_K20="Sektor-spezifisch EU-Tool",Kopf_K20="Sonstiges LCC-Tool"),LCC_EU_C,"")))</f>
        <v/>
      </c>
    </row>
    <row r="63" spans="2:11" ht="44.1" customHeight="1" x14ac:dyDescent="0.25">
      <c r="B63" s="152" t="s">
        <v>336</v>
      </c>
      <c r="C63" s="146"/>
      <c r="D63" s="146"/>
      <c r="E63" s="146"/>
      <c r="F63" s="146"/>
      <c r="G63" s="146"/>
      <c r="H63" s="146"/>
      <c r="I63" s="146"/>
      <c r="J63" s="146"/>
      <c r="K63" s="147"/>
    </row>
    <row r="64" spans="2:11" x14ac:dyDescent="0.25">
      <c r="B64" s="153" t="s">
        <v>337</v>
      </c>
      <c r="C64" s="124"/>
      <c r="D64" s="124"/>
      <c r="E64" s="124"/>
      <c r="F64" s="124"/>
      <c r="G64" s="124"/>
      <c r="H64" s="124"/>
      <c r="I64" s="124"/>
      <c r="J64" s="124"/>
      <c r="K64" s="125"/>
    </row>
    <row r="65" spans="2:11" ht="24" customHeight="1" x14ac:dyDescent="0.25">
      <c r="B65" s="30"/>
      <c r="C65" s="82" t="s">
        <v>338</v>
      </c>
      <c r="D65" s="82" t="s">
        <v>339</v>
      </c>
      <c r="F65" s="82" t="s">
        <v>340</v>
      </c>
      <c r="G65" s="82" t="s">
        <v>341</v>
      </c>
      <c r="H65" s="82" t="s">
        <v>342</v>
      </c>
      <c r="K65" s="28"/>
    </row>
    <row r="66" spans="2:11" ht="24" customHeight="1" x14ac:dyDescent="0.25">
      <c r="B66" s="83" t="s">
        <v>343</v>
      </c>
      <c r="C66" s="84" t="s">
        <v>344</v>
      </c>
      <c r="D66" s="85" t="s">
        <v>345</v>
      </c>
      <c r="E66" s="86"/>
      <c r="F66" s="87"/>
      <c r="G66" s="87"/>
      <c r="H66" s="87"/>
      <c r="I66" s="86"/>
      <c r="J66" s="86"/>
      <c r="K66" s="88"/>
    </row>
    <row r="67" spans="2:11" ht="24" customHeight="1" x14ac:dyDescent="0.25">
      <c r="B67" s="83" t="s">
        <v>343</v>
      </c>
      <c r="C67" s="84" t="s">
        <v>346</v>
      </c>
      <c r="D67" s="85" t="s">
        <v>347</v>
      </c>
      <c r="E67" s="86"/>
      <c r="F67" s="87"/>
      <c r="G67" s="87"/>
      <c r="H67" s="87"/>
      <c r="I67" s="86"/>
      <c r="J67" s="86"/>
      <c r="K67" s="88"/>
    </row>
    <row r="68" spans="2:11" ht="24" customHeight="1" x14ac:dyDescent="0.25">
      <c r="B68" s="83" t="s">
        <v>343</v>
      </c>
      <c r="C68" s="84" t="s">
        <v>348</v>
      </c>
      <c r="D68" s="85" t="s">
        <v>349</v>
      </c>
      <c r="E68" s="86"/>
      <c r="F68" s="89"/>
      <c r="G68" s="89"/>
      <c r="H68" s="89"/>
      <c r="I68" s="86"/>
      <c r="J68" s="86"/>
      <c r="K68" s="88"/>
    </row>
    <row r="69" spans="2:11" ht="24" customHeight="1" x14ac:dyDescent="0.25">
      <c r="B69" s="83" t="s">
        <v>343</v>
      </c>
      <c r="C69" s="84" t="s">
        <v>350</v>
      </c>
      <c r="D69" s="85" t="s">
        <v>351</v>
      </c>
      <c r="E69" s="86"/>
      <c r="F69" s="89"/>
      <c r="G69" s="89"/>
      <c r="H69" s="89"/>
      <c r="I69" s="86"/>
      <c r="J69" s="86"/>
      <c r="K69" s="88"/>
    </row>
    <row r="70" spans="2:11" ht="24" customHeight="1" thickBot="1" x14ac:dyDescent="0.3">
      <c r="B70" s="83" t="s">
        <v>343</v>
      </c>
      <c r="C70" s="84" t="s">
        <v>352</v>
      </c>
      <c r="D70" s="85" t="s">
        <v>353</v>
      </c>
      <c r="E70" s="86"/>
      <c r="F70" s="89"/>
      <c r="G70" s="89"/>
      <c r="H70" s="89"/>
      <c r="I70" s="86"/>
      <c r="J70" s="86"/>
      <c r="K70" s="88"/>
    </row>
    <row r="71" spans="2:11" ht="15.75" customHeight="1" thickBot="1" x14ac:dyDescent="0.3">
      <c r="B71" s="90" t="s">
        <v>343</v>
      </c>
      <c r="C71" s="91" t="s">
        <v>354</v>
      </c>
      <c r="D71" s="92" t="s">
        <v>355</v>
      </c>
      <c r="E71" s="93"/>
      <c r="F71" s="94"/>
      <c r="G71" s="94"/>
      <c r="H71" s="94"/>
      <c r="I71" s="93"/>
      <c r="J71" s="93"/>
      <c r="K71" s="95"/>
    </row>
    <row r="73" spans="2:11" ht="42" customHeight="1" x14ac:dyDescent="0.25">
      <c r="B73" s="152" t="s">
        <v>356</v>
      </c>
      <c r="C73" s="146"/>
      <c r="D73" s="146"/>
      <c r="E73" s="146"/>
      <c r="F73" s="146"/>
      <c r="G73" s="146"/>
      <c r="H73" s="146"/>
      <c r="I73" s="146"/>
      <c r="J73" s="146"/>
      <c r="K73" s="147"/>
    </row>
    <row r="74" spans="2:11" ht="15.75" customHeight="1" thickBot="1" x14ac:dyDescent="0.3">
      <c r="B74" s="153" t="s">
        <v>357</v>
      </c>
      <c r="C74" s="124"/>
      <c r="D74" s="124"/>
      <c r="E74" s="124"/>
      <c r="F74" s="124"/>
      <c r="G74" s="124"/>
      <c r="H74" s="124"/>
      <c r="I74" s="124"/>
      <c r="J74" s="124"/>
      <c r="K74" s="125"/>
    </row>
    <row r="75" spans="2:11" x14ac:dyDescent="0.25">
      <c r="B75" s="186" t="str">
        <f>IF(Kopf_K05="","Auftragswert eingeben.",IF(Kopf_K05&lt;Schwelle_CO2,"Unter 216.000 EUR – CO2-Schattenpreis nicht zwingend.","Ab 216.000 EUR – CO2-Schattenpreis anzusetzen."))</f>
        <v>Auftragswert eingeben.</v>
      </c>
      <c r="C75" s="143"/>
      <c r="D75" s="143"/>
      <c r="E75" s="143"/>
      <c r="F75" s="143"/>
      <c r="G75" s="143"/>
      <c r="H75" s="143"/>
      <c r="I75" s="143"/>
      <c r="J75" s="143"/>
      <c r="K75" s="144"/>
    </row>
    <row r="76" spans="2:11" x14ac:dyDescent="0.25">
      <c r="B76" s="30"/>
      <c r="K76" s="28"/>
    </row>
    <row r="77" spans="2:11" x14ac:dyDescent="0.25">
      <c r="B77" s="96" t="s">
        <v>264</v>
      </c>
      <c r="C77" s="82" t="s">
        <v>358</v>
      </c>
      <c r="D77" s="82" t="s">
        <v>339</v>
      </c>
      <c r="E77" s="82"/>
      <c r="F77" s="82" t="s">
        <v>268</v>
      </c>
      <c r="G77" s="82" t="s">
        <v>269</v>
      </c>
      <c r="H77" s="82" t="s">
        <v>270</v>
      </c>
      <c r="I77" s="82" t="s">
        <v>271</v>
      </c>
      <c r="J77" s="82" t="s">
        <v>272</v>
      </c>
      <c r="K77" s="97" t="s">
        <v>273</v>
      </c>
    </row>
    <row r="78" spans="2:11" ht="45" customHeight="1" x14ac:dyDescent="0.25">
      <c r="B78" s="107" t="s">
        <v>359</v>
      </c>
      <c r="C78" s="114" t="s">
        <v>360</v>
      </c>
      <c r="D78" s="99" t="s">
        <v>361</v>
      </c>
      <c r="E78" s="44"/>
      <c r="F78" s="100"/>
      <c r="G78" s="100"/>
      <c r="H78" s="100"/>
      <c r="I78" s="101"/>
      <c r="J78" s="101"/>
      <c r="K78" s="102"/>
    </row>
    <row r="79" spans="2:11" x14ac:dyDescent="0.25">
      <c r="B79" s="98" t="s">
        <v>172</v>
      </c>
      <c r="C79" s="61" t="s">
        <v>362</v>
      </c>
      <c r="D79" s="99" t="s">
        <v>363</v>
      </c>
      <c r="E79" s="44"/>
      <c r="F79" s="100"/>
      <c r="G79" s="100"/>
      <c r="H79" s="100"/>
      <c r="I79" s="101"/>
      <c r="J79" s="101"/>
      <c r="K79" s="102"/>
    </row>
    <row r="80" spans="2:11" x14ac:dyDescent="0.25">
      <c r="B80" s="107" t="s">
        <v>364</v>
      </c>
      <c r="C80" s="61" t="s">
        <v>365</v>
      </c>
      <c r="D80" s="99" t="s">
        <v>361</v>
      </c>
      <c r="E80" s="44"/>
      <c r="F80" s="100"/>
      <c r="G80" s="100"/>
      <c r="H80" s="100"/>
      <c r="I80" s="101"/>
      <c r="J80" s="101"/>
      <c r="K80" s="102"/>
    </row>
    <row r="81" spans="2:11" ht="15.75" customHeight="1" thickBot="1" x14ac:dyDescent="0.3">
      <c r="B81" s="98" t="s">
        <v>366</v>
      </c>
      <c r="C81" s="44" t="s">
        <v>367</v>
      </c>
      <c r="D81" s="44" t="s">
        <v>368</v>
      </c>
      <c r="E81" s="44"/>
      <c r="F81" s="64">
        <f>CO2_Preis_2026</f>
        <v>320</v>
      </c>
      <c r="G81" s="64">
        <f>CO2_Preis_2026</f>
        <v>320</v>
      </c>
      <c r="H81" s="64">
        <f>CO2_Preis_2026</f>
        <v>320</v>
      </c>
      <c r="K81" s="28"/>
    </row>
    <row r="82" spans="2:11" ht="90" customHeight="1" thickBot="1" x14ac:dyDescent="0.3">
      <c r="B82" s="68" t="s">
        <v>308</v>
      </c>
      <c r="C82" s="69" t="s">
        <v>369</v>
      </c>
      <c r="D82" s="103" t="s">
        <v>370</v>
      </c>
      <c r="E82" s="103"/>
      <c r="F82" s="70">
        <f>IFERROR(IFERROR(F78,0)*F81+IFERROR(F79,0)*F81*RBF_konstant+IFERROR(F80,0)*F81/(1+LCC_i)^LCC_N,"")</f>
        <v>0</v>
      </c>
      <c r="G82" s="70">
        <f>IFERROR(IFERROR(G78,0)*G81+IFERROR(G79,0)*G81*RBF_konstant+IFERROR(G80,0)*G81/(1+LCC_i)^LCC_N,"")</f>
        <v>0</v>
      </c>
      <c r="H82" s="70">
        <f>IFERROR(IFERROR(H78,0)*H81+IFERROR(H79,0)*H81*RBF_konstant+IFERROR(H80,0)*H81/(1+LCC_i)^LCC_N,"")</f>
        <v>0</v>
      </c>
      <c r="I82" s="55"/>
      <c r="J82" s="55"/>
      <c r="K82" s="43"/>
    </row>
    <row r="83" spans="2:11" ht="112.5" customHeight="1" x14ac:dyDescent="0.25">
      <c r="B83" s="51" t="s">
        <v>371</v>
      </c>
      <c r="C83" s="188" t="s">
        <v>372</v>
      </c>
      <c r="D83" s="124"/>
      <c r="E83" s="125"/>
      <c r="F83" s="170"/>
      <c r="G83" s="124"/>
      <c r="H83" s="124"/>
      <c r="I83" s="124"/>
      <c r="J83" s="124"/>
      <c r="K83" s="125"/>
    </row>
    <row r="84" spans="2:11" x14ac:dyDescent="0.25">
      <c r="B84" s="51" t="s">
        <v>373</v>
      </c>
      <c r="C84" s="181" t="s">
        <v>374</v>
      </c>
      <c r="D84" s="124"/>
      <c r="E84" s="125"/>
      <c r="F84" s="170"/>
      <c r="G84" s="124"/>
      <c r="H84" s="124"/>
      <c r="I84" s="124"/>
      <c r="J84" s="124"/>
      <c r="K84" s="125"/>
    </row>
    <row r="86" spans="2:11" x14ac:dyDescent="0.25">
      <c r="B86" s="152" t="s">
        <v>375</v>
      </c>
      <c r="C86" s="146"/>
      <c r="D86" s="146"/>
      <c r="E86" s="146"/>
      <c r="F86" s="146"/>
      <c r="G86" s="146"/>
      <c r="H86" s="146"/>
      <c r="I86" s="146"/>
      <c r="J86" s="146"/>
      <c r="K86" s="147"/>
    </row>
    <row r="87" spans="2:11" ht="15.75" customHeight="1" thickBot="1" x14ac:dyDescent="0.3">
      <c r="B87" s="104" t="s">
        <v>376</v>
      </c>
      <c r="C87" s="183" t="s">
        <v>377</v>
      </c>
      <c r="D87" s="125"/>
      <c r="E87" s="183" t="s">
        <v>378</v>
      </c>
      <c r="F87" s="125"/>
      <c r="G87" s="127"/>
      <c r="H87" s="127"/>
      <c r="I87" s="142"/>
      <c r="J87" s="127"/>
      <c r="K87" s="142"/>
    </row>
    <row r="88" spans="2:11" x14ac:dyDescent="0.25">
      <c r="B88" s="105" t="s">
        <v>379</v>
      </c>
      <c r="C88" s="201">
        <f>Var_A_Name</f>
        <v>0</v>
      </c>
      <c r="D88" s="125"/>
      <c r="E88" s="190" t="str">
        <f>IFERROR(LCC_Aktiv_A,"")</f>
        <v/>
      </c>
      <c r="F88" s="125"/>
      <c r="G88" s="190" t="str">
        <f>IF(LCC_Aktiv_A="","",LCC_Aktiv_A+IFERROR(CO2_Kosten_A,0))</f>
        <v/>
      </c>
      <c r="H88" s="125"/>
      <c r="I88" s="201" t="str">
        <f>IF(LCC_Aktiv_A="","","Empfehlung nach Modul D dokumentieren.")</f>
        <v/>
      </c>
      <c r="J88" s="124"/>
      <c r="K88" s="125"/>
    </row>
    <row r="89" spans="2:11" ht="39.950000000000003" customHeight="1" x14ac:dyDescent="0.25">
      <c r="B89" s="105" t="s">
        <v>380</v>
      </c>
      <c r="C89" s="201">
        <f>Var_B_Name</f>
        <v>0</v>
      </c>
      <c r="D89" s="125"/>
      <c r="E89" s="190" t="str">
        <f>IFERROR(LCC_Aktiv_B,"")</f>
        <v/>
      </c>
      <c r="F89" s="125"/>
      <c r="G89" s="190" t="str">
        <f>IF(LCC_Aktiv_B="","",LCC_Aktiv_B+IFERROR(CO2_Kosten_B,0))</f>
        <v/>
      </c>
      <c r="H89" s="125"/>
      <c r="I89" s="201" t="str">
        <f>IF(LCC_Aktiv_B="","","Empfehlung nach Modul D dokumentieren.")</f>
        <v/>
      </c>
      <c r="J89" s="124"/>
      <c r="K89" s="125"/>
    </row>
    <row r="90" spans="2:11" ht="15.75" customHeight="1" thickBot="1" x14ac:dyDescent="0.3">
      <c r="B90" s="106" t="s">
        <v>381</v>
      </c>
      <c r="C90" s="191">
        <f>Var_C_Name</f>
        <v>0</v>
      </c>
      <c r="D90" s="144"/>
      <c r="E90" s="194" t="str">
        <f>IFERROR(LCC_Aktiv_C,"")</f>
        <v/>
      </c>
      <c r="F90" s="144"/>
      <c r="G90" s="194" t="str">
        <f>IF(LCC_Aktiv_C="","",LCC_Aktiv_C+IFERROR(CO2_Kosten_C,0))</f>
        <v/>
      </c>
      <c r="H90" s="144"/>
      <c r="I90" s="191" t="str">
        <f>IF(LCC_Aktiv_C="","","Empfehlung nach Modul D dokumentieren.")</f>
        <v/>
      </c>
      <c r="J90" s="143"/>
      <c r="K90" s="144"/>
    </row>
    <row r="92" spans="2:11" x14ac:dyDescent="0.25">
      <c r="B92" s="131" t="s">
        <v>382</v>
      </c>
      <c r="C92" s="124"/>
      <c r="D92" s="124"/>
      <c r="E92" s="124"/>
      <c r="F92" s="124"/>
      <c r="G92" s="124"/>
      <c r="H92" s="124"/>
      <c r="I92" s="124"/>
      <c r="J92" s="124"/>
      <c r="K92" s="125"/>
    </row>
    <row r="94" spans="2:11" ht="38.1" customHeight="1" x14ac:dyDescent="0.25">
      <c r="B94" s="152" t="s">
        <v>383</v>
      </c>
      <c r="C94" s="146"/>
      <c r="D94" s="146"/>
      <c r="E94" s="146"/>
      <c r="F94" s="146"/>
      <c r="G94" s="146"/>
      <c r="H94" s="146"/>
      <c r="I94" s="146"/>
      <c r="J94" s="146"/>
      <c r="K94" s="147"/>
    </row>
    <row r="95" spans="2:11" ht="54" customHeight="1" x14ac:dyDescent="0.25">
      <c r="B95" s="51" t="s">
        <v>384</v>
      </c>
      <c r="C95" s="181" t="s">
        <v>385</v>
      </c>
      <c r="D95" s="124"/>
      <c r="E95" s="125"/>
      <c r="F95" s="170"/>
      <c r="G95" s="124"/>
      <c r="H95" s="124"/>
      <c r="I95" s="124"/>
      <c r="J95" s="124"/>
      <c r="K95" s="125"/>
    </row>
    <row r="96" spans="2:11" ht="51" customHeight="1" x14ac:dyDescent="0.25">
      <c r="B96" s="51" t="s">
        <v>386</v>
      </c>
      <c r="C96" s="181" t="s">
        <v>387</v>
      </c>
      <c r="D96" s="124"/>
      <c r="E96" s="125"/>
      <c r="F96" s="170"/>
      <c r="G96" s="124"/>
      <c r="H96" s="124"/>
      <c r="I96" s="124"/>
      <c r="J96" s="124"/>
      <c r="K96" s="125"/>
    </row>
    <row r="97" spans="2:11" ht="38.1" customHeight="1" x14ac:dyDescent="0.25">
      <c r="B97" s="51" t="s">
        <v>388</v>
      </c>
      <c r="C97" s="181" t="s">
        <v>389</v>
      </c>
      <c r="D97" s="124"/>
      <c r="E97" s="125"/>
      <c r="F97" s="170"/>
      <c r="G97" s="124"/>
      <c r="H97" s="124"/>
      <c r="I97" s="124"/>
      <c r="J97" s="124"/>
      <c r="K97" s="125"/>
    </row>
    <row r="98" spans="2:11" ht="53.1" customHeight="1" x14ac:dyDescent="0.25">
      <c r="B98" s="51" t="s">
        <v>390</v>
      </c>
      <c r="C98" s="181" t="s">
        <v>391</v>
      </c>
      <c r="D98" s="124"/>
      <c r="E98" s="125"/>
      <c r="F98" s="170"/>
      <c r="G98" s="124"/>
      <c r="H98" s="124"/>
      <c r="I98" s="124"/>
      <c r="J98" s="124"/>
      <c r="K98" s="125"/>
    </row>
    <row r="99" spans="2:11" ht="62.1" customHeight="1" x14ac:dyDescent="0.25">
      <c r="B99" s="51" t="s">
        <v>392</v>
      </c>
      <c r="C99" s="181" t="s">
        <v>393</v>
      </c>
      <c r="D99" s="124"/>
      <c r="E99" s="125"/>
      <c r="F99" s="170"/>
      <c r="G99" s="124"/>
      <c r="H99" s="124"/>
      <c r="I99" s="124"/>
      <c r="J99" s="124"/>
      <c r="K99" s="125"/>
    </row>
    <row r="100" spans="2:11" ht="54" customHeight="1" x14ac:dyDescent="0.25">
      <c r="B100" s="51" t="s">
        <v>394</v>
      </c>
      <c r="C100" s="181" t="s">
        <v>395</v>
      </c>
      <c r="D100" s="124"/>
      <c r="E100" s="125"/>
      <c r="F100" s="170"/>
      <c r="G100" s="124"/>
      <c r="H100" s="124"/>
      <c r="I100" s="124"/>
      <c r="J100" s="124"/>
      <c r="K100" s="125"/>
    </row>
    <row r="101" spans="2:11" ht="60.95" customHeight="1" thickBot="1" x14ac:dyDescent="0.3">
      <c r="B101" s="51" t="s">
        <v>396</v>
      </c>
      <c r="C101" s="181" t="s">
        <v>397</v>
      </c>
      <c r="D101" s="124"/>
      <c r="E101" s="125"/>
      <c r="F101" s="170"/>
      <c r="G101" s="124"/>
      <c r="H101" s="124"/>
      <c r="I101" s="124"/>
      <c r="J101" s="124"/>
      <c r="K101" s="125"/>
    </row>
    <row r="102" spans="2:11" x14ac:dyDescent="0.25">
      <c r="B102" s="51" t="s">
        <v>398</v>
      </c>
      <c r="C102" s="181" t="s">
        <v>399</v>
      </c>
      <c r="D102" s="124"/>
      <c r="E102" s="125"/>
      <c r="F102" s="170"/>
      <c r="G102" s="124"/>
      <c r="H102" s="124"/>
      <c r="I102" s="124"/>
      <c r="J102" s="124"/>
      <c r="K102" s="125"/>
    </row>
    <row r="103" spans="2:11" x14ac:dyDescent="0.25">
      <c r="B103" s="51" t="s">
        <v>400</v>
      </c>
      <c r="C103" s="181" t="s">
        <v>401</v>
      </c>
      <c r="D103" s="124"/>
      <c r="E103" s="125"/>
      <c r="F103" s="170"/>
      <c r="G103" s="124"/>
      <c r="H103" s="124"/>
      <c r="I103" s="124"/>
      <c r="J103" s="124"/>
      <c r="K103" s="125"/>
    </row>
    <row r="104" spans="2:11" x14ac:dyDescent="0.25">
      <c r="B104" s="52" t="s">
        <v>402</v>
      </c>
      <c r="C104" s="192" t="s">
        <v>403</v>
      </c>
      <c r="D104" s="143"/>
      <c r="E104" s="144"/>
      <c r="F104" s="193"/>
      <c r="G104" s="143"/>
      <c r="H104" s="143"/>
      <c r="I104" s="143"/>
      <c r="J104" s="143"/>
      <c r="K104" s="144"/>
    </row>
    <row r="105" spans="2:11" ht="15.75" thickBot="1" x14ac:dyDescent="0.3"/>
    <row r="106" spans="2:11" ht="30" customHeight="1" x14ac:dyDescent="0.25">
      <c r="B106" s="203" t="s">
        <v>404</v>
      </c>
      <c r="C106" s="204"/>
      <c r="D106" s="204"/>
      <c r="E106" s="204"/>
      <c r="F106" s="204"/>
      <c r="G106" s="204"/>
      <c r="H106" s="204"/>
      <c r="I106" s="204"/>
      <c r="J106" s="204"/>
      <c r="K106" s="205"/>
    </row>
    <row r="107" spans="2:11" ht="45.75" customHeight="1" x14ac:dyDescent="0.25">
      <c r="B107" s="211" t="s">
        <v>405</v>
      </c>
      <c r="C107" s="179"/>
      <c r="D107" s="179"/>
      <c r="E107" s="179"/>
      <c r="F107" s="179"/>
      <c r="G107" s="179"/>
      <c r="H107" s="179"/>
      <c r="I107" s="179"/>
      <c r="J107" s="179"/>
      <c r="K107" s="212"/>
    </row>
    <row r="108" spans="2:11" ht="24" customHeight="1" x14ac:dyDescent="0.25">
      <c r="B108" s="115" t="s">
        <v>406</v>
      </c>
      <c r="C108" s="185" t="s">
        <v>407</v>
      </c>
      <c r="D108" s="180"/>
      <c r="E108" s="108"/>
      <c r="F108" s="109" t="s">
        <v>408</v>
      </c>
      <c r="G108" s="109"/>
      <c r="K108" s="28"/>
    </row>
    <row r="109" spans="2:11" ht="42" customHeight="1" x14ac:dyDescent="0.25">
      <c r="B109" s="116" t="s">
        <v>409</v>
      </c>
      <c r="C109" s="197" t="s">
        <v>410</v>
      </c>
      <c r="D109" s="180"/>
      <c r="E109" s="113" t="s">
        <v>411</v>
      </c>
      <c r="F109" s="113" t="s">
        <v>412</v>
      </c>
      <c r="G109" s="113" t="s">
        <v>413</v>
      </c>
      <c r="H109" s="113" t="s">
        <v>414</v>
      </c>
      <c r="I109" s="113" t="s">
        <v>415</v>
      </c>
      <c r="J109" s="113" t="s">
        <v>416</v>
      </c>
      <c r="K109" s="117" t="s">
        <v>417</v>
      </c>
    </row>
    <row r="110" spans="2:11" ht="24" customHeight="1" x14ac:dyDescent="0.25">
      <c r="B110" s="118" t="s">
        <v>418</v>
      </c>
      <c r="C110" s="185" t="s">
        <v>419</v>
      </c>
      <c r="D110" s="180"/>
      <c r="E110" s="108"/>
      <c r="F110" s="108"/>
      <c r="G110" s="108"/>
      <c r="H110" s="108"/>
      <c r="I110" s="110">
        <f t="shared" ref="I110:I115" si="4">IFERROR(E110*F110*50/1000,0)</f>
        <v>0</v>
      </c>
      <c r="J110" s="110">
        <f t="shared" ref="J110:J115" si="5">IFERROR(E110*G110*50/1000,0)</f>
        <v>0</v>
      </c>
      <c r="K110" s="119">
        <f t="shared" ref="K110:K115" si="6">IFERROR(E110*H110*50/1000,0)</f>
        <v>0</v>
      </c>
    </row>
    <row r="111" spans="2:11" ht="24" customHeight="1" x14ac:dyDescent="0.25">
      <c r="B111" s="118" t="s">
        <v>420</v>
      </c>
      <c r="C111" s="185" t="s">
        <v>421</v>
      </c>
      <c r="D111" s="180"/>
      <c r="E111" s="108"/>
      <c r="F111" s="108"/>
      <c r="G111" s="108"/>
      <c r="H111" s="108"/>
      <c r="I111" s="110">
        <f t="shared" si="4"/>
        <v>0</v>
      </c>
      <c r="J111" s="110">
        <f t="shared" si="5"/>
        <v>0</v>
      </c>
      <c r="K111" s="119">
        <f t="shared" si="6"/>
        <v>0</v>
      </c>
    </row>
    <row r="112" spans="2:11" ht="24" customHeight="1" x14ac:dyDescent="0.25">
      <c r="B112" s="118" t="s">
        <v>422</v>
      </c>
      <c r="C112" s="185" t="s">
        <v>423</v>
      </c>
      <c r="D112" s="180"/>
      <c r="E112" s="108"/>
      <c r="F112" s="108"/>
      <c r="G112" s="108"/>
      <c r="H112" s="108"/>
      <c r="I112" s="110">
        <f t="shared" si="4"/>
        <v>0</v>
      </c>
      <c r="J112" s="110">
        <f t="shared" si="5"/>
        <v>0</v>
      </c>
      <c r="K112" s="119">
        <f t="shared" si="6"/>
        <v>0</v>
      </c>
    </row>
    <row r="113" spans="2:11" ht="24" customHeight="1" x14ac:dyDescent="0.25">
      <c r="B113" s="118" t="s">
        <v>424</v>
      </c>
      <c r="C113" s="185" t="s">
        <v>425</v>
      </c>
      <c r="D113" s="180"/>
      <c r="E113" s="108"/>
      <c r="F113" s="108"/>
      <c r="G113" s="108"/>
      <c r="H113" s="108"/>
      <c r="I113" s="110">
        <f t="shared" si="4"/>
        <v>0</v>
      </c>
      <c r="J113" s="110">
        <f t="shared" si="5"/>
        <v>0</v>
      </c>
      <c r="K113" s="119">
        <f t="shared" si="6"/>
        <v>0</v>
      </c>
    </row>
    <row r="114" spans="2:11" ht="24" customHeight="1" x14ac:dyDescent="0.25">
      <c r="B114" s="118" t="s">
        <v>426</v>
      </c>
      <c r="C114" s="185" t="s">
        <v>427</v>
      </c>
      <c r="D114" s="180"/>
      <c r="E114" s="108"/>
      <c r="F114" s="108"/>
      <c r="G114" s="108"/>
      <c r="H114" s="108"/>
      <c r="I114" s="110">
        <f t="shared" si="4"/>
        <v>0</v>
      </c>
      <c r="J114" s="110">
        <f t="shared" si="5"/>
        <v>0</v>
      </c>
      <c r="K114" s="119">
        <f t="shared" si="6"/>
        <v>0</v>
      </c>
    </row>
    <row r="115" spans="2:11" ht="24" customHeight="1" x14ac:dyDescent="0.25">
      <c r="B115" s="118" t="s">
        <v>428</v>
      </c>
      <c r="C115" s="185" t="s">
        <v>429</v>
      </c>
      <c r="D115" s="180"/>
      <c r="E115" s="108"/>
      <c r="F115" s="108"/>
      <c r="G115" s="108"/>
      <c r="H115" s="108"/>
      <c r="I115" s="110">
        <f t="shared" si="4"/>
        <v>0</v>
      </c>
      <c r="J115" s="110">
        <f t="shared" si="5"/>
        <v>0</v>
      </c>
      <c r="K115" s="119">
        <f t="shared" si="6"/>
        <v>0</v>
      </c>
    </row>
    <row r="116" spans="2:11" ht="24" customHeight="1" x14ac:dyDescent="0.25">
      <c r="B116" s="213" t="s">
        <v>430</v>
      </c>
      <c r="C116" s="179"/>
      <c r="D116" s="179"/>
      <c r="E116" s="179"/>
      <c r="F116" s="179"/>
      <c r="G116" s="179"/>
      <c r="H116" s="180"/>
      <c r="I116" s="111">
        <f>SUM(I110:I115)</f>
        <v>0</v>
      </c>
      <c r="J116" s="111">
        <f>SUM(J110:J115)</f>
        <v>0</v>
      </c>
      <c r="K116" s="120">
        <f>SUM(K110:K115)</f>
        <v>0</v>
      </c>
    </row>
    <row r="117" spans="2:11" ht="24" customHeight="1" x14ac:dyDescent="0.25">
      <c r="B117" s="187" t="s">
        <v>431</v>
      </c>
      <c r="C117" s="179"/>
      <c r="D117" s="179"/>
      <c r="E117" s="179"/>
      <c r="F117" s="179"/>
      <c r="G117" s="179"/>
      <c r="H117" s="180"/>
      <c r="I117" s="110">
        <f>IFERROR(I116*0.15,0)</f>
        <v>0</v>
      </c>
      <c r="J117" s="110">
        <f>IFERROR(J116*0.15,0)</f>
        <v>0</v>
      </c>
      <c r="K117" s="119">
        <f>IFERROR(K116*0.15,0)</f>
        <v>0</v>
      </c>
    </row>
    <row r="118" spans="2:11" ht="24" customHeight="1" x14ac:dyDescent="0.25">
      <c r="B118" s="187" t="s">
        <v>432</v>
      </c>
      <c r="C118" s="179"/>
      <c r="D118" s="179"/>
      <c r="E118" s="179"/>
      <c r="F118" s="179"/>
      <c r="G118" s="179"/>
      <c r="H118" s="180"/>
      <c r="I118" s="110">
        <f>IFERROR(I116*0.05,0)</f>
        <v>0</v>
      </c>
      <c r="J118" s="110">
        <f>IFERROR(J116*0.05,0)</f>
        <v>0</v>
      </c>
      <c r="K118" s="119">
        <f>IFERROR(K116*0.05,0)</f>
        <v>0</v>
      </c>
    </row>
    <row r="119" spans="2:11" ht="27.95" customHeight="1" x14ac:dyDescent="0.25">
      <c r="B119" s="178" t="s">
        <v>433</v>
      </c>
      <c r="C119" s="179"/>
      <c r="D119" s="179"/>
      <c r="E119" s="179"/>
      <c r="F119" s="179"/>
      <c r="G119" s="179"/>
      <c r="H119" s="180"/>
      <c r="I119" s="112">
        <f>IFERROR(I116+I117+I118,0)</f>
        <v>0</v>
      </c>
      <c r="J119" s="112">
        <f>IFERROR(J116+J117+J118,0)</f>
        <v>0</v>
      </c>
      <c r="K119" s="121">
        <f>IFERROR(K116+K117+K118,0)</f>
        <v>0</v>
      </c>
    </row>
    <row r="120" spans="2:11" ht="24" customHeight="1" x14ac:dyDescent="0.25">
      <c r="B120" s="187" t="s">
        <v>434</v>
      </c>
      <c r="C120" s="179"/>
      <c r="D120" s="179"/>
      <c r="E120" s="179"/>
      <c r="F120" s="179"/>
      <c r="G120" s="179"/>
      <c r="H120" s="180"/>
      <c r="I120" s="110" t="str">
        <f>IFERROR(I119*1000/E108/50,"")</f>
        <v/>
      </c>
      <c r="J120" s="110" t="str">
        <f>IFERROR(J119*1000/E108/50,"")</f>
        <v/>
      </c>
      <c r="K120" s="119" t="str">
        <f>IFERROR(K119*1000/E108/50,"")</f>
        <v/>
      </c>
    </row>
    <row r="121" spans="2:11" ht="42" customHeight="1" thickBot="1" x14ac:dyDescent="0.3">
      <c r="B121" s="208" t="s">
        <v>435</v>
      </c>
      <c r="C121" s="209"/>
      <c r="D121" s="209"/>
      <c r="E121" s="209"/>
      <c r="F121" s="209"/>
      <c r="G121" s="209"/>
      <c r="H121" s="209"/>
      <c r="I121" s="209"/>
      <c r="J121" s="209"/>
      <c r="K121" s="210"/>
    </row>
  </sheetData>
  <mergeCells count="107">
    <mergeCell ref="B6:K6"/>
    <mergeCell ref="C95:E95"/>
    <mergeCell ref="B94:K94"/>
    <mergeCell ref="E87:F87"/>
    <mergeCell ref="C12:E12"/>
    <mergeCell ref="B45:K45"/>
    <mergeCell ref="F9:K9"/>
    <mergeCell ref="F10:K10"/>
    <mergeCell ref="B9:E9"/>
    <mergeCell ref="F8:K8"/>
    <mergeCell ref="B7:K7"/>
    <mergeCell ref="B24:D24"/>
    <mergeCell ref="B4:K4"/>
    <mergeCell ref="C61:H61"/>
    <mergeCell ref="I88:K88"/>
    <mergeCell ref="B20:D20"/>
    <mergeCell ref="B121:K121"/>
    <mergeCell ref="C57:E57"/>
    <mergeCell ref="B56:K56"/>
    <mergeCell ref="F23:G23"/>
    <mergeCell ref="C101:E101"/>
    <mergeCell ref="F103:K103"/>
    <mergeCell ref="B107:K107"/>
    <mergeCell ref="F84:K84"/>
    <mergeCell ref="B116:H116"/>
    <mergeCell ref="C111:D111"/>
    <mergeCell ref="C103:E103"/>
    <mergeCell ref="B19:K19"/>
    <mergeCell ref="F15:K15"/>
    <mergeCell ref="C99:E99"/>
    <mergeCell ref="F95:K95"/>
    <mergeCell ref="B118:H118"/>
    <mergeCell ref="B74:K74"/>
    <mergeCell ref="C84:E84"/>
    <mergeCell ref="C43:H43"/>
    <mergeCell ref="F97:K97"/>
    <mergeCell ref="E90:F90"/>
    <mergeCell ref="F57:K57"/>
    <mergeCell ref="C110:D110"/>
    <mergeCell ref="C96:E96"/>
    <mergeCell ref="G89:H89"/>
    <mergeCell ref="B86:K86"/>
    <mergeCell ref="C14:E14"/>
    <mergeCell ref="C98:E98"/>
    <mergeCell ref="I89:K89"/>
    <mergeCell ref="F101:K101"/>
    <mergeCell ref="B55:K55"/>
    <mergeCell ref="B64:K64"/>
    <mergeCell ref="C88:D88"/>
    <mergeCell ref="E88:F88"/>
    <mergeCell ref="F100:K100"/>
    <mergeCell ref="B26:K26"/>
    <mergeCell ref="F102:K102"/>
    <mergeCell ref="B106:K106"/>
    <mergeCell ref="F104:K104"/>
    <mergeCell ref="B92:K92"/>
    <mergeCell ref="B30:K30"/>
    <mergeCell ref="C89:D89"/>
    <mergeCell ref="I87:K87"/>
    <mergeCell ref="B2:K2"/>
    <mergeCell ref="C83:E83"/>
    <mergeCell ref="B60:K60"/>
    <mergeCell ref="C58:E58"/>
    <mergeCell ref="B8:E8"/>
    <mergeCell ref="B120:H120"/>
    <mergeCell ref="G88:H88"/>
    <mergeCell ref="C15:E15"/>
    <mergeCell ref="I90:K90"/>
    <mergeCell ref="C104:E104"/>
    <mergeCell ref="F16:K16"/>
    <mergeCell ref="F99:K99"/>
    <mergeCell ref="G90:H90"/>
    <mergeCell ref="B73:K73"/>
    <mergeCell ref="B21:D21"/>
    <mergeCell ref="F83:K83"/>
    <mergeCell ref="C16:E16"/>
    <mergeCell ref="B23:D23"/>
    <mergeCell ref="C108:D108"/>
    <mergeCell ref="F21:G21"/>
    <mergeCell ref="B63:K63"/>
    <mergeCell ref="C113:D113"/>
    <mergeCell ref="C112:D112"/>
    <mergeCell ref="F96:K96"/>
    <mergeCell ref="B119:H119"/>
    <mergeCell ref="C97:E97"/>
    <mergeCell ref="B10:E10"/>
    <mergeCell ref="F12:K12"/>
    <mergeCell ref="C87:D87"/>
    <mergeCell ref="B3:K3"/>
    <mergeCell ref="C115:D115"/>
    <mergeCell ref="C102:E102"/>
    <mergeCell ref="F14:K14"/>
    <mergeCell ref="B18:K18"/>
    <mergeCell ref="B27:K27"/>
    <mergeCell ref="C100:E100"/>
    <mergeCell ref="B117:H117"/>
    <mergeCell ref="C114:D114"/>
    <mergeCell ref="G87:H87"/>
    <mergeCell ref="F98:K98"/>
    <mergeCell ref="C53:H53"/>
    <mergeCell ref="E89:F89"/>
    <mergeCell ref="C109:D109"/>
    <mergeCell ref="F13:K13"/>
    <mergeCell ref="F20:G20"/>
    <mergeCell ref="B75:K75"/>
    <mergeCell ref="C90:D90"/>
    <mergeCell ref="C13:E13"/>
  </mergeCells>
  <conditionalFormatting sqref="B12:K13">
    <cfRule type="expression" dxfId="271" priority="1">
      <formula>NOT(OR(Effektive_Stufe=1,Effektive_Stufe=2,Effektive_Stufe=3))</formula>
    </cfRule>
  </conditionalFormatting>
  <conditionalFormatting sqref="B14:K14">
    <cfRule type="expression" dxfId="270" priority="5">
      <formula>NOT(OR(Effektive_Stufe=2,Effektive_Stufe=3))</formula>
    </cfRule>
  </conditionalFormatting>
  <conditionalFormatting sqref="B15:K16">
    <cfRule type="expression" dxfId="269" priority="7">
      <formula>NOT(OR(Effektive_Stufe=3))</formula>
    </cfRule>
  </conditionalFormatting>
  <conditionalFormatting sqref="B31:K43">
    <cfRule type="expression" dxfId="268" priority="11">
      <formula>NOT(Kopf_K20="Bau (VDI 2067 / DIN 18960)")</formula>
    </cfRule>
  </conditionalFormatting>
  <conditionalFormatting sqref="B46:K53">
    <cfRule type="expression" dxfId="267" priority="24">
      <formula>NOT(Kopf_K20="Standard (UBA LCC-CO2-Tool)")</formula>
    </cfRule>
  </conditionalFormatting>
  <conditionalFormatting sqref="B57:K58">
    <cfRule type="expression" dxfId="266" priority="42">
      <formula>NOT(OR(Kopf_K20="Sektor-spezifisch EU-Tool",Kopf_K20="Sonstiges LCC-Tool"))</formula>
    </cfRule>
  </conditionalFormatting>
  <conditionalFormatting sqref="B65:K70">
    <cfRule type="expression" dxfId="265" priority="33">
      <formula>NOT(Kopf_K19="Ja")</formula>
    </cfRule>
  </conditionalFormatting>
  <conditionalFormatting sqref="B83:K84">
    <cfRule type="expression" dxfId="264" priority="40">
      <formula>NOT(AND(OR(Effektive_Stufe=2,Effektive_Stufe=3),Kopf_K05&gt;=Schwelle_CO2))</formula>
    </cfRule>
  </conditionalFormatting>
  <conditionalFormatting sqref="B95:K95">
    <cfRule type="expression" dxfId="263" priority="34">
      <formula>NOT(OR(Effektive_Stufe=1,Effektive_Stufe=2,Effektive_Stufe=3))</formula>
    </cfRule>
  </conditionalFormatting>
  <conditionalFormatting sqref="B96:K97">
    <cfRule type="expression" dxfId="262" priority="25">
      <formula>NOT(OR(Effektive_Stufe=2,Effektive_Stufe=3))</formula>
    </cfRule>
  </conditionalFormatting>
  <conditionalFormatting sqref="B98:K98">
    <cfRule type="expression" dxfId="261" priority="26">
      <formula>NOT(OR(Effektive_Stufe=3))</formula>
    </cfRule>
  </conditionalFormatting>
  <conditionalFormatting sqref="B99:K99">
    <cfRule type="expression" dxfId="260" priority="27">
      <formula>NOT(OR(Effektive_Stufe=2,Effektive_Stufe=3))</formula>
    </cfRule>
  </conditionalFormatting>
  <conditionalFormatting sqref="B100:K100">
    <cfRule type="expression" dxfId="259" priority="28">
      <formula>NOT(OR(Effektive_Stufe=1,Effektive_Stufe=2,Effektive_Stufe=3))</formula>
    </cfRule>
  </conditionalFormatting>
  <conditionalFormatting sqref="B101:K102">
    <cfRule type="expression" dxfId="258" priority="29">
      <formula>NOT(AND(OR(Effektive_Stufe=2,Effektive_Stufe=3),Kopf_K05&gt;=Schwelle_CO2))</formula>
    </cfRule>
  </conditionalFormatting>
  <conditionalFormatting sqref="B103:K104">
    <cfRule type="expression" dxfId="257" priority="30">
      <formula>NOT(OR(Effektive_Stufe=3))</formula>
    </cfRule>
  </conditionalFormatting>
  <conditionalFormatting sqref="B106:K121">
    <cfRule type="expression" dxfId="256" priority="45">
      <formula>NOT(AND(Kopf_K04="Bauleistung",OR(Effektive_Stufe=2,Effektive_Stufe=3),Kopf_K05&gt;=Schwelle_CO2))</formula>
    </cfRule>
  </conditionalFormatting>
  <conditionalFormatting sqref="F12:F13">
    <cfRule type="expression" dxfId="255" priority="2">
      <formula>AND(OR(Effektive_Stufe=1,Effektive_Stufe=2,Effektive_Stufe=3),ISBLANK(F12))</formula>
    </cfRule>
  </conditionalFormatting>
  <conditionalFormatting sqref="F14">
    <cfRule type="expression" dxfId="254" priority="6">
      <formula>AND(OR(Effektive_Stufe=2,Effektive_Stufe=3),ISBLANK(F14))</formula>
    </cfRule>
  </conditionalFormatting>
  <conditionalFormatting sqref="F15:F16">
    <cfRule type="expression" dxfId="253" priority="8">
      <formula>AND(OR(Effektive_Stufe=3),ISBLANK(F15))</formula>
    </cfRule>
  </conditionalFormatting>
  <conditionalFormatting sqref="F57">
    <cfRule type="expression" dxfId="252" priority="43">
      <formula>AND(OR(Kopf_K20="Sektor-spezifisch EU-Tool",Kopf_K20="Sonstiges LCC-Tool"),ISBLANK(F57))</formula>
    </cfRule>
  </conditionalFormatting>
  <conditionalFormatting sqref="F83:F84">
    <cfRule type="expression" dxfId="251" priority="41">
      <formula>AND(AND(OR(Effektive_Stufe=2,Effektive_Stufe=3),Kopf_K05&gt;=Schwelle_CO2),ISBLANK(F83))</formula>
    </cfRule>
  </conditionalFormatting>
  <conditionalFormatting sqref="F95">
    <cfRule type="expression" dxfId="250" priority="31">
      <formula>AND(OR(Effektive_Stufe=1,Effektive_Stufe=2,Effektive_Stufe=3),ISBLANK(F95))</formula>
    </cfRule>
  </conditionalFormatting>
  <conditionalFormatting sqref="F96:F97">
    <cfRule type="expression" dxfId="249" priority="32">
      <formula>AND(OR(Effektive_Stufe=2,Effektive_Stufe=3),ISBLANK(F96))</formula>
    </cfRule>
  </conditionalFormatting>
  <conditionalFormatting sqref="F98">
    <cfRule type="expression" dxfId="248" priority="35">
      <formula>AND(OR(Effektive_Stufe=3),ISBLANK(F98))</formula>
    </cfRule>
  </conditionalFormatting>
  <conditionalFormatting sqref="F99">
    <cfRule type="expression" dxfId="247" priority="36">
      <formula>AND(OR(Effektive_Stufe=2,Effektive_Stufe=3),ISBLANK(F99))</formula>
    </cfRule>
  </conditionalFormatting>
  <conditionalFormatting sqref="F100">
    <cfRule type="expression" dxfId="246" priority="37">
      <formula>AND(OR(Effektive_Stufe=1,Effektive_Stufe=2,Effektive_Stufe=3),ISBLANK(F100))</formula>
    </cfRule>
  </conditionalFormatting>
  <conditionalFormatting sqref="F101:F102">
    <cfRule type="expression" dxfId="245" priority="38">
      <formula>AND(AND(OR(Effektive_Stufe=2,Effektive_Stufe=3),Kopf_K05&gt;=Schwelle_CO2),ISBLANK(F101))</formula>
    </cfRule>
  </conditionalFormatting>
  <conditionalFormatting sqref="F103:F104">
    <cfRule type="expression" dxfId="244" priority="39">
      <formula>AND(OR(Effektive_Stufe=3),ISBLANK(F103))</formula>
    </cfRule>
  </conditionalFormatting>
  <dataValidations count="1">
    <dataValidation type="list" allowBlank="1" sqref="F66:H66" xr:uid="{00000000-0002-0000-0500-000000000000}">
      <formula1>Liste_Energieklasse</formula1>
    </dataValidation>
  </dataValidations>
  <pageMargins left="0.75" right="0.75" top="1" bottom="1" header="0.5" footer="0.5"/>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E15"/>
  <sheetViews>
    <sheetView showGridLines="0" topLeftCell="A12" workbookViewId="0">
      <selection activeCell="L13" sqref="L13"/>
    </sheetView>
  </sheetViews>
  <sheetFormatPr baseColWidth="10" defaultColWidth="9.140625" defaultRowHeight="15" x14ac:dyDescent="0.25"/>
  <cols>
    <col min="1" max="1" width="3" customWidth="1"/>
    <col min="2" max="2" width="8" customWidth="1"/>
    <col min="3" max="3" width="65" customWidth="1"/>
    <col min="4" max="4" width="45" customWidth="1"/>
    <col min="5" max="5" width="22" customWidth="1"/>
  </cols>
  <sheetData>
    <row r="2" spans="2:5" ht="30" customHeight="1" x14ac:dyDescent="0.25">
      <c r="B2" s="132" t="s">
        <v>436</v>
      </c>
      <c r="C2" s="127"/>
      <c r="D2" s="127"/>
      <c r="E2" s="127"/>
    </row>
    <row r="3" spans="2:5" x14ac:dyDescent="0.25">
      <c r="B3" s="135" t="s">
        <v>437</v>
      </c>
      <c r="C3" s="127"/>
      <c r="D3" s="127"/>
      <c r="E3" s="127"/>
    </row>
    <row r="5" spans="2:5" x14ac:dyDescent="0.25">
      <c r="B5" s="12" t="s">
        <v>120</v>
      </c>
      <c r="C5" s="12" t="s">
        <v>121</v>
      </c>
      <c r="D5" s="12" t="s">
        <v>122</v>
      </c>
      <c r="E5" s="12" t="s">
        <v>123</v>
      </c>
    </row>
    <row r="6" spans="2:5" x14ac:dyDescent="0.25">
      <c r="B6" s="128" t="s">
        <v>439</v>
      </c>
      <c r="C6" s="127"/>
      <c r="D6" s="127"/>
      <c r="E6" s="127"/>
    </row>
    <row r="7" spans="2:5" x14ac:dyDescent="0.25">
      <c r="B7" s="131" t="s">
        <v>440</v>
      </c>
      <c r="C7" s="124"/>
      <c r="D7" s="124"/>
      <c r="E7" s="125"/>
    </row>
    <row r="8" spans="2:5" x14ac:dyDescent="0.25">
      <c r="B8" s="123" t="s">
        <v>441</v>
      </c>
      <c r="C8" s="124"/>
      <c r="D8" s="124"/>
      <c r="E8" s="125"/>
    </row>
    <row r="9" spans="2:5" ht="105" customHeight="1" x14ac:dyDescent="0.25">
      <c r="B9" s="14" t="s">
        <v>442</v>
      </c>
      <c r="C9" s="8" t="s">
        <v>443</v>
      </c>
      <c r="D9" s="9"/>
      <c r="E9" s="10" t="str">
        <f>IF(AND(OR(Effektive_Stufe=1,Effektive_Stufe=2,Effektive_Stufe=3),TRUE),"anwendbar","nicht anwendbar")</f>
        <v>nicht anwendbar</v>
      </c>
    </row>
    <row r="10" spans="2:5" ht="105" customHeight="1" x14ac:dyDescent="0.25">
      <c r="B10" s="14" t="s">
        <v>444</v>
      </c>
      <c r="C10" s="8" t="s">
        <v>445</v>
      </c>
      <c r="D10" s="9"/>
      <c r="E10" s="10" t="str">
        <f>IF(AND(OR(Effektive_Stufe=2,Effektive_Stufe=3),TRUE),"anwendbar","nicht anwendbar")</f>
        <v>nicht anwendbar</v>
      </c>
    </row>
    <row r="11" spans="2:5" ht="105" customHeight="1" x14ac:dyDescent="0.25">
      <c r="B11" s="14" t="s">
        <v>446</v>
      </c>
      <c r="C11" s="8" t="s">
        <v>447</v>
      </c>
      <c r="D11" s="9"/>
      <c r="E11" s="10" t="str">
        <f>IF(AND(OR(Effektive_Stufe=2,Effektive_Stufe=3),TRUE),"anwendbar","nicht anwendbar")</f>
        <v>nicht anwendbar</v>
      </c>
    </row>
    <row r="12" spans="2:5" ht="105" customHeight="1" x14ac:dyDescent="0.25">
      <c r="B12" s="14" t="s">
        <v>448</v>
      </c>
      <c r="C12" s="8" t="s">
        <v>449</v>
      </c>
      <c r="D12" s="9"/>
      <c r="E12" s="10" t="str">
        <f>IF(AND(OR(Effektive_Stufe=3),OR(Kopf_K04="Bauleistung")),"anwendbar","nicht anwendbar")</f>
        <v>nicht anwendbar</v>
      </c>
    </row>
    <row r="13" spans="2:5" ht="165" x14ac:dyDescent="0.25">
      <c r="B13" s="14" t="s">
        <v>450</v>
      </c>
      <c r="C13" s="8" t="s">
        <v>867</v>
      </c>
      <c r="D13" s="9"/>
      <c r="E13" s="10" t="str">
        <f>IF(AND(OR(Effektive_Stufe=2,Effektive_Stufe=3),TRUE),"anwendbar","nicht anwendbar")</f>
        <v>nicht anwendbar</v>
      </c>
    </row>
    <row r="14" spans="2:5" ht="105" customHeight="1" x14ac:dyDescent="0.25">
      <c r="B14" s="14" t="s">
        <v>452</v>
      </c>
      <c r="C14" s="8" t="s">
        <v>868</v>
      </c>
      <c r="D14" s="9"/>
      <c r="E14" s="10" t="str">
        <f>IF(AND(OR(Effektive_Stufe=1,Effektive_Stufe=2,Effektive_Stufe=3),TRUE),"anwendbar","nicht anwendbar")</f>
        <v>nicht anwendbar</v>
      </c>
    </row>
    <row r="15" spans="2:5" ht="105" customHeight="1" x14ac:dyDescent="0.25">
      <c r="B15" s="14" t="s">
        <v>454</v>
      </c>
      <c r="C15" s="8" t="s">
        <v>869</v>
      </c>
      <c r="D15" s="9"/>
      <c r="E15" s="10" t="str">
        <f>IF(AND(OR(Effektive_Stufe=3),TRUE),"anwendbar","nicht anwendbar")</f>
        <v>nicht anwendbar</v>
      </c>
    </row>
  </sheetData>
  <mergeCells count="5">
    <mergeCell ref="B7:E7"/>
    <mergeCell ref="B6:E6"/>
    <mergeCell ref="B2:E2"/>
    <mergeCell ref="B3:E3"/>
    <mergeCell ref="B8:E8"/>
  </mergeCells>
  <conditionalFormatting sqref="D9">
    <cfRule type="expression" dxfId="243" priority="16">
      <formula>AND($E$9="anwendbar",ISBLANK(D9))</formula>
    </cfRule>
  </conditionalFormatting>
  <conditionalFormatting sqref="D10">
    <cfRule type="expression" dxfId="242" priority="18">
      <formula>AND($E$10="anwendbar",ISBLANK(D10))</formula>
    </cfRule>
  </conditionalFormatting>
  <conditionalFormatting sqref="D11">
    <cfRule type="expression" dxfId="241" priority="20">
      <formula>AND($E$11="anwendbar",ISBLANK(D11))</formula>
    </cfRule>
  </conditionalFormatting>
  <conditionalFormatting sqref="D12">
    <cfRule type="expression" dxfId="240" priority="22">
      <formula>AND($E$12="anwendbar",ISBLANK(D12))</formula>
    </cfRule>
  </conditionalFormatting>
  <conditionalFormatting sqref="D13">
    <cfRule type="expression" dxfId="239" priority="24">
      <formula>AND($E$13="anwendbar",ISBLANK(D13))</formula>
    </cfRule>
  </conditionalFormatting>
  <conditionalFormatting sqref="D14">
    <cfRule type="expression" dxfId="238" priority="26">
      <formula>AND($E$14="anwendbar",ISBLANK(D14))</formula>
    </cfRule>
  </conditionalFormatting>
  <conditionalFormatting sqref="D15">
    <cfRule type="expression" dxfId="237" priority="28">
      <formula>AND($E$15="anwendbar",ISBLANK(D15))</formula>
    </cfRule>
  </conditionalFormatting>
  <conditionalFormatting sqref="B9:E9">
    <cfRule type="expression" dxfId="6" priority="530" stopIfTrue="1">
      <formula>$E$9="nicht anwendbar"</formula>
    </cfRule>
  </conditionalFormatting>
  <conditionalFormatting sqref="B10:E10">
    <cfRule type="expression" dxfId="5" priority="532" stopIfTrue="1">
      <formula>$E$10="nicht anwendbar"</formula>
    </cfRule>
  </conditionalFormatting>
  <conditionalFormatting sqref="B11:E11">
    <cfRule type="expression" dxfId="4" priority="534" stopIfTrue="1">
      <formula>$E$11="nicht anwendbar"</formula>
    </cfRule>
  </conditionalFormatting>
  <conditionalFormatting sqref="B12:E12">
    <cfRule type="expression" dxfId="3" priority="536" stopIfTrue="1">
      <formula>$E$12="nicht anwendbar"</formula>
    </cfRule>
  </conditionalFormatting>
  <conditionalFormatting sqref="B13:E13">
    <cfRule type="expression" dxfId="2" priority="538" stopIfTrue="1">
      <formula>$E$13="nicht anwendbar"</formula>
    </cfRule>
  </conditionalFormatting>
  <conditionalFormatting sqref="B14:E14">
    <cfRule type="expression" dxfId="1" priority="540" stopIfTrue="1">
      <formula>$E$14="nicht anwendbar"</formula>
    </cfRule>
  </conditionalFormatting>
  <conditionalFormatting sqref="B15:E15">
    <cfRule type="expression" dxfId="0" priority="542" stopIfTrue="1">
      <formula>$E$15="nicht anwendbar"</formula>
    </cfRule>
  </conditionalFormatting>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F27"/>
  <sheetViews>
    <sheetView showGridLines="0" topLeftCell="A17" workbookViewId="0">
      <selection activeCell="I21" sqref="I21"/>
    </sheetView>
  </sheetViews>
  <sheetFormatPr baseColWidth="10" defaultColWidth="9.140625" defaultRowHeight="15" x14ac:dyDescent="0.25"/>
  <cols>
    <col min="1" max="1" width="3" customWidth="1"/>
    <col min="2" max="2" width="45" customWidth="1"/>
    <col min="3" max="3" width="30" customWidth="1"/>
    <col min="4" max="4" width="20" customWidth="1"/>
    <col min="5" max="5" width="45" customWidth="1"/>
    <col min="6" max="6" width="15.85546875" bestFit="1" customWidth="1"/>
  </cols>
  <sheetData>
    <row r="2" spans="2:6" ht="30" customHeight="1" x14ac:dyDescent="0.25">
      <c r="B2" s="176" t="s">
        <v>456</v>
      </c>
      <c r="C2" s="176"/>
      <c r="D2" s="176"/>
      <c r="E2" s="176"/>
      <c r="F2" s="176"/>
    </row>
    <row r="3" spans="2:6" ht="44.1" customHeight="1" x14ac:dyDescent="0.25">
      <c r="B3" s="217" t="s">
        <v>457</v>
      </c>
      <c r="C3" s="218"/>
      <c r="D3" s="218"/>
      <c r="E3" s="218"/>
      <c r="F3" s="218"/>
    </row>
    <row r="5" spans="2:6" x14ac:dyDescent="0.25">
      <c r="B5" s="174" t="s">
        <v>458</v>
      </c>
      <c r="C5" s="127"/>
      <c r="D5" s="127"/>
      <c r="E5" s="127"/>
      <c r="F5" s="122"/>
    </row>
    <row r="6" spans="2:6" x14ac:dyDescent="0.25">
      <c r="B6" s="12" t="s">
        <v>459</v>
      </c>
      <c r="C6" s="12" t="s">
        <v>460</v>
      </c>
      <c r="D6" s="12" t="s">
        <v>461</v>
      </c>
      <c r="E6" s="12" t="s">
        <v>462</v>
      </c>
      <c r="F6" s="122"/>
    </row>
    <row r="7" spans="2:6" ht="30" customHeight="1" x14ac:dyDescent="0.25">
      <c r="B7" s="6" t="s">
        <v>463</v>
      </c>
      <c r="C7" s="2" t="s">
        <v>464</v>
      </c>
      <c r="D7" s="11"/>
      <c r="E7" s="9"/>
      <c r="F7" s="122"/>
    </row>
    <row r="8" spans="2:6" ht="30" customHeight="1" x14ac:dyDescent="0.25">
      <c r="B8" s="6" t="s">
        <v>465</v>
      </c>
      <c r="C8" s="2" t="s">
        <v>466</v>
      </c>
      <c r="D8" s="11"/>
      <c r="E8" s="9"/>
      <c r="F8" s="122"/>
    </row>
    <row r="9" spans="2:6" ht="30" customHeight="1" x14ac:dyDescent="0.25">
      <c r="B9" s="6" t="s">
        <v>467</v>
      </c>
      <c r="C9" s="2" t="s">
        <v>468</v>
      </c>
      <c r="D9" s="11"/>
      <c r="E9" s="9"/>
      <c r="F9" s="122"/>
    </row>
    <row r="10" spans="2:6" ht="30" customHeight="1" x14ac:dyDescent="0.25">
      <c r="B10" s="6" t="s">
        <v>469</v>
      </c>
      <c r="C10" s="2" t="s">
        <v>470</v>
      </c>
      <c r="D10" s="11"/>
      <c r="E10" s="9"/>
      <c r="F10" s="122"/>
    </row>
    <row r="11" spans="2:6" ht="30" customHeight="1" x14ac:dyDescent="0.25">
      <c r="B11" s="6" t="s">
        <v>471</v>
      </c>
      <c r="C11" s="46" t="s">
        <v>472</v>
      </c>
      <c r="D11" s="11"/>
      <c r="E11" s="9"/>
      <c r="F11" s="122"/>
    </row>
    <row r="12" spans="2:6" ht="30" customHeight="1" x14ac:dyDescent="0.25">
      <c r="B12" s="6" t="s">
        <v>473</v>
      </c>
      <c r="C12" s="2" t="s">
        <v>474</v>
      </c>
      <c r="D12" s="11"/>
      <c r="E12" s="9"/>
      <c r="F12" s="122"/>
    </row>
    <row r="14" spans="2:6" x14ac:dyDescent="0.25">
      <c r="B14" s="174" t="s">
        <v>475</v>
      </c>
      <c r="C14" s="127"/>
      <c r="D14" s="127"/>
      <c r="E14" s="127"/>
      <c r="F14" s="122"/>
    </row>
    <row r="15" spans="2:6" x14ac:dyDescent="0.25">
      <c r="B15" s="12" t="s">
        <v>120</v>
      </c>
      <c r="C15" s="12" t="s">
        <v>121</v>
      </c>
      <c r="D15" s="12" t="s">
        <v>122</v>
      </c>
      <c r="E15" s="12" t="s">
        <v>123</v>
      </c>
      <c r="F15" s="122"/>
    </row>
    <row r="16" spans="2:6" ht="90" customHeight="1" x14ac:dyDescent="0.25">
      <c r="B16" s="14" t="s">
        <v>476</v>
      </c>
      <c r="C16" s="8" t="s">
        <v>477</v>
      </c>
      <c r="D16" s="9"/>
      <c r="E16" s="10" t="str">
        <f>IF(OR(Effektive_Stufe=1,Effektive_Stufe=2,Effektive_Stufe=3),"anwendbar","nicht anwendbar")</f>
        <v>nicht anwendbar</v>
      </c>
      <c r="F16" s="122" t="str">
        <f>IF(AND(OR(Effektive_Stufe=1,Effektive_Stufe=2,Effektive_Stufe=3),TRUE),"anwendbar","nicht anwendbar")</f>
        <v>nicht anwendbar</v>
      </c>
    </row>
    <row r="17" spans="2:6" ht="90" customHeight="1" x14ac:dyDescent="0.25">
      <c r="B17" s="14" t="s">
        <v>478</v>
      </c>
      <c r="C17" s="8" t="s">
        <v>479</v>
      </c>
      <c r="D17" s="9"/>
      <c r="E17" s="10" t="str">
        <f>IF(OR(Effektive_Stufe=2,Effektive_Stufe=3),"anwendbar","nicht anwendbar")</f>
        <v>nicht anwendbar</v>
      </c>
      <c r="F17" s="122" t="str">
        <f>IF(AND(OR(Effektive_Stufe=2,Effektive_Stufe=3),TRUE),"anwendbar","nicht anwendbar")</f>
        <v>nicht anwendbar</v>
      </c>
    </row>
    <row r="18" spans="2:6" ht="90" customHeight="1" x14ac:dyDescent="0.25">
      <c r="B18" s="14" t="s">
        <v>480</v>
      </c>
      <c r="C18" s="8" t="s">
        <v>481</v>
      </c>
      <c r="D18" s="9"/>
      <c r="E18" s="10" t="str">
        <f>IF(OR(Effektive_Stufe=2,Effektive_Stufe=3),"anwendbar","nicht anwendbar")</f>
        <v>nicht anwendbar</v>
      </c>
      <c r="F18" s="122" t="str">
        <f>IF(AND(OR(Effektive_Stufe=2,Effektive_Stufe=3),TRUE),"anwendbar","nicht anwendbar")</f>
        <v>nicht anwendbar</v>
      </c>
    </row>
    <row r="19" spans="2:6" ht="90" customHeight="1" x14ac:dyDescent="0.25">
      <c r="B19" s="14" t="s">
        <v>482</v>
      </c>
      <c r="C19" s="8" t="s">
        <v>483</v>
      </c>
      <c r="D19" s="9"/>
      <c r="E19" s="10" t="str">
        <f>IF(OR(Effektive_Stufe=3),"anwendbar","nicht anwendbar")</f>
        <v>nicht anwendbar</v>
      </c>
      <c r="F19" s="122" t="str">
        <f>IF(AND(OR(Effektive_Stufe=3),TRUE),"anwendbar","nicht anwendbar")</f>
        <v>nicht anwendbar</v>
      </c>
    </row>
    <row r="21" spans="2:6" x14ac:dyDescent="0.25">
      <c r="B21" s="174" t="s">
        <v>484</v>
      </c>
      <c r="C21" s="127"/>
      <c r="D21" s="127"/>
      <c r="E21" s="127"/>
      <c r="F21" s="122"/>
    </row>
    <row r="22" spans="2:6" x14ac:dyDescent="0.25">
      <c r="B22" s="12" t="s">
        <v>485</v>
      </c>
      <c r="C22" s="12" t="s">
        <v>486</v>
      </c>
      <c r="D22" s="12" t="s">
        <v>461</v>
      </c>
      <c r="E22" s="12" t="s">
        <v>487</v>
      </c>
      <c r="F22" s="122"/>
    </row>
    <row r="23" spans="2:6" ht="26.1" customHeight="1" x14ac:dyDescent="0.25">
      <c r="B23" s="2" t="s">
        <v>488</v>
      </c>
      <c r="C23" s="9"/>
      <c r="D23" s="11"/>
      <c r="E23" s="9"/>
      <c r="F23" s="122"/>
    </row>
    <row r="24" spans="2:6" ht="26.1" customHeight="1" x14ac:dyDescent="0.25">
      <c r="B24" s="2" t="s">
        <v>489</v>
      </c>
      <c r="C24" s="9"/>
      <c r="D24" s="11"/>
      <c r="E24" s="9"/>
      <c r="F24" s="122"/>
    </row>
    <row r="25" spans="2:6" ht="26.1" customHeight="1" x14ac:dyDescent="0.25">
      <c r="B25" s="2" t="s">
        <v>490</v>
      </c>
      <c r="C25" s="9"/>
      <c r="D25" s="11"/>
      <c r="E25" s="9"/>
      <c r="F25" s="122"/>
    </row>
    <row r="26" spans="2:6" ht="26.1" customHeight="1" x14ac:dyDescent="0.25">
      <c r="B26" s="2" t="s">
        <v>491</v>
      </c>
      <c r="C26" s="9"/>
      <c r="D26" s="11"/>
      <c r="E26" s="9"/>
      <c r="F26" s="122"/>
    </row>
    <row r="27" spans="2:6" ht="26.1" customHeight="1" x14ac:dyDescent="0.25">
      <c r="B27" s="2" t="s">
        <v>492</v>
      </c>
      <c r="C27" s="9"/>
      <c r="D27" s="11"/>
      <c r="E27" s="9"/>
      <c r="F27" s="122"/>
    </row>
  </sheetData>
  <mergeCells count="5">
    <mergeCell ref="B21:E21"/>
    <mergeCell ref="B5:E5"/>
    <mergeCell ref="B14:E14"/>
    <mergeCell ref="B2:F2"/>
    <mergeCell ref="B3:F3"/>
  </mergeCells>
  <conditionalFormatting sqref="B16:F16">
    <cfRule type="expression" dxfId="236" priority="9" stopIfTrue="1">
      <formula>$F$16="nicht anwendbar"</formula>
    </cfRule>
  </conditionalFormatting>
  <conditionalFormatting sqref="B17:F17">
    <cfRule type="expression" dxfId="235" priority="11" stopIfTrue="1">
      <formula>$F$17="nicht anwendbar"</formula>
    </cfRule>
  </conditionalFormatting>
  <conditionalFormatting sqref="B18:F18">
    <cfRule type="expression" dxfId="234" priority="13" stopIfTrue="1">
      <formula>$F$18="nicht anwendbar"</formula>
    </cfRule>
  </conditionalFormatting>
  <conditionalFormatting sqref="B19:F19">
    <cfRule type="expression" dxfId="233" priority="15" stopIfTrue="1">
      <formula>$F$19="nicht anwendbar"</formula>
    </cfRule>
  </conditionalFormatting>
  <conditionalFormatting sqref="D16">
    <cfRule type="expression" dxfId="232" priority="10">
      <formula>AND($F$16="anwendbar",ISBLANK(D16))</formula>
    </cfRule>
  </conditionalFormatting>
  <conditionalFormatting sqref="D17">
    <cfRule type="expression" dxfId="231" priority="12">
      <formula>AND($F$17="anwendbar",ISBLANK(D17))</formula>
    </cfRule>
  </conditionalFormatting>
  <conditionalFormatting sqref="D18">
    <cfRule type="expression" dxfId="230" priority="14">
      <formula>AND($F$18="anwendbar",ISBLANK(D18))</formula>
    </cfRule>
  </conditionalFormatting>
  <conditionalFormatting sqref="D19">
    <cfRule type="expression" dxfId="229" priority="16">
      <formula>AND($F$19="anwendbar",ISBLANK(D19))</formula>
    </cfRule>
  </conditionalFormatting>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09"/>
  <sheetViews>
    <sheetView showGridLines="0" tabSelected="1" topLeftCell="A101" workbookViewId="0">
      <selection activeCell="D104" sqref="D104"/>
    </sheetView>
  </sheetViews>
  <sheetFormatPr baseColWidth="10" defaultColWidth="9.140625" defaultRowHeight="15" x14ac:dyDescent="0.25"/>
  <cols>
    <col min="1" max="1" width="3" customWidth="1"/>
    <col min="2" max="2" width="8" customWidth="1"/>
    <col min="3" max="4" width="55" customWidth="1"/>
    <col min="5" max="5" width="20" customWidth="1"/>
  </cols>
  <sheetData>
    <row r="2" spans="2:5" ht="30" customHeight="1" x14ac:dyDescent="0.25">
      <c r="B2" s="132" t="s">
        <v>493</v>
      </c>
      <c r="C2" s="127"/>
      <c r="D2" s="127"/>
      <c r="E2" s="127"/>
    </row>
    <row r="3" spans="2:5" ht="32.1" customHeight="1" x14ac:dyDescent="0.25">
      <c r="B3" s="131" t="s">
        <v>494</v>
      </c>
      <c r="C3" s="124"/>
      <c r="D3" s="124"/>
      <c r="E3" s="125"/>
    </row>
    <row r="5" spans="2:5" x14ac:dyDescent="0.25">
      <c r="B5" s="174" t="s">
        <v>495</v>
      </c>
      <c r="C5" s="127"/>
      <c r="D5" s="127"/>
      <c r="E5" s="127"/>
    </row>
    <row r="6" spans="2:5" x14ac:dyDescent="0.25">
      <c r="B6" s="172" t="s">
        <v>496</v>
      </c>
      <c r="C6" s="127"/>
      <c r="D6" s="201">
        <f>Kopf_K01</f>
        <v>0</v>
      </c>
      <c r="E6" s="125"/>
    </row>
    <row r="7" spans="2:5" x14ac:dyDescent="0.25">
      <c r="B7" s="172" t="s">
        <v>497</v>
      </c>
      <c r="C7" s="127"/>
      <c r="D7" s="201" t="str">
        <f ca="1">IFERROR("Dez. "&amp;_xludf.XLOOKUP(Kopf_K01,Konfig_Fachbereiche!$G$3:$G$33,Konfig_Fachbereiche!$C$3:$C$33,"")&amp;" – "&amp;_xludf.XLOOKUP(Kopf_K01,Konfig_Fachbereiche!$G$3:$G$33,Konfig_Fachbereiche!$D$3:$D$33,""),"")</f>
        <v/>
      </c>
      <c r="E7" s="125"/>
    </row>
    <row r="8" spans="2:5" x14ac:dyDescent="0.25">
      <c r="B8" s="172" t="s">
        <v>498</v>
      </c>
      <c r="C8" s="127"/>
      <c r="D8" s="201">
        <f>Kopf_K02</f>
        <v>0</v>
      </c>
      <c r="E8" s="125"/>
    </row>
    <row r="9" spans="2:5" x14ac:dyDescent="0.25">
      <c r="B9" s="172" t="s">
        <v>499</v>
      </c>
      <c r="C9" s="127"/>
      <c r="D9" s="201">
        <f>Kopf_K03</f>
        <v>0</v>
      </c>
      <c r="E9" s="125"/>
    </row>
    <row r="10" spans="2:5" x14ac:dyDescent="0.25">
      <c r="B10" s="172" t="s">
        <v>500</v>
      </c>
      <c r="C10" s="127"/>
      <c r="D10" s="201">
        <f>Kopf_K04</f>
        <v>0</v>
      </c>
      <c r="E10" s="125"/>
    </row>
    <row r="11" spans="2:5" x14ac:dyDescent="0.25">
      <c r="B11" s="172" t="s">
        <v>501</v>
      </c>
      <c r="C11" s="127"/>
      <c r="D11" s="219">
        <f>Kopf_K05</f>
        <v>0</v>
      </c>
      <c r="E11" s="125"/>
    </row>
    <row r="12" spans="2:5" x14ac:dyDescent="0.25">
      <c r="B12" s="172" t="s">
        <v>502</v>
      </c>
      <c r="C12" s="127"/>
      <c r="D12" s="201">
        <f>Kopf_K11</f>
        <v>0</v>
      </c>
      <c r="E12" s="125"/>
    </row>
    <row r="13" spans="2:5" x14ac:dyDescent="0.25">
      <c r="B13" s="172" t="s">
        <v>258</v>
      </c>
      <c r="C13" s="127"/>
      <c r="D13" s="201">
        <f>Kopf_K17</f>
        <v>0</v>
      </c>
      <c r="E13" s="125"/>
    </row>
    <row r="14" spans="2:5" x14ac:dyDescent="0.25">
      <c r="B14" s="172" t="s">
        <v>503</v>
      </c>
      <c r="C14" s="127"/>
      <c r="D14" s="201">
        <f>Kopf_K19</f>
        <v>0</v>
      </c>
      <c r="E14" s="125"/>
    </row>
    <row r="15" spans="2:5" x14ac:dyDescent="0.25">
      <c r="B15" s="172" t="s">
        <v>504</v>
      </c>
      <c r="C15" s="127"/>
      <c r="D15" s="201">
        <f>Kopf_K20</f>
        <v>0</v>
      </c>
      <c r="E15" s="125"/>
    </row>
    <row r="16" spans="2:5" x14ac:dyDescent="0.25">
      <c r="B16" s="172" t="s">
        <v>505</v>
      </c>
      <c r="C16" s="127"/>
      <c r="D16" s="201" t="str">
        <f>Basisstufe</f>
        <v/>
      </c>
      <c r="E16" s="125"/>
    </row>
    <row r="17" spans="2:5" x14ac:dyDescent="0.25">
      <c r="B17" s="172" t="s">
        <v>506</v>
      </c>
      <c r="C17" s="127"/>
      <c r="D17" s="201" t="str">
        <f>Effektive_Stufe</f>
        <v/>
      </c>
      <c r="E17" s="125"/>
    </row>
    <row r="18" spans="2:5" x14ac:dyDescent="0.25">
      <c r="B18" s="172" t="s">
        <v>507</v>
      </c>
      <c r="C18" s="127"/>
      <c r="D18" s="201" t="str">
        <f>NegListe_Ausloesung</f>
        <v>Nein</v>
      </c>
      <c r="E18" s="125"/>
    </row>
    <row r="20" spans="2:5" x14ac:dyDescent="0.25">
      <c r="B20" s="174" t="s">
        <v>508</v>
      </c>
      <c r="C20" s="127"/>
      <c r="D20" s="127"/>
      <c r="E20" s="127"/>
    </row>
    <row r="21" spans="2:5" x14ac:dyDescent="0.25">
      <c r="B21" s="12" t="s">
        <v>509</v>
      </c>
      <c r="C21" s="12" t="s">
        <v>377</v>
      </c>
      <c r="D21" s="12" t="s">
        <v>510</v>
      </c>
      <c r="E21" s="12" t="s">
        <v>511</v>
      </c>
    </row>
    <row r="22" spans="2:5" x14ac:dyDescent="0.25">
      <c r="B22" s="15" t="s">
        <v>379</v>
      </c>
      <c r="C22" s="10">
        <f>Var_A_Name</f>
        <v>0</v>
      </c>
      <c r="D22" s="16" t="str">
        <f>IFERROR(LCC_Aktiv_A,"")</f>
        <v/>
      </c>
      <c r="E22" s="16" t="str">
        <f>IFERROR(LCC_inkl_CO2_A,"")</f>
        <v/>
      </c>
    </row>
    <row r="23" spans="2:5" x14ac:dyDescent="0.25">
      <c r="B23" s="15" t="s">
        <v>380</v>
      </c>
      <c r="C23" s="10">
        <f>Var_B_Name</f>
        <v>0</v>
      </c>
      <c r="D23" s="16" t="str">
        <f>IFERROR(LCC_Aktiv_B,"")</f>
        <v/>
      </c>
      <c r="E23" s="16" t="str">
        <f>IFERROR(LCC_inkl_CO2_B,"")</f>
        <v/>
      </c>
    </row>
    <row r="24" spans="2:5" x14ac:dyDescent="0.25">
      <c r="B24" s="15" t="s">
        <v>381</v>
      </c>
      <c r="C24" s="10">
        <f>Var_C_Name</f>
        <v>0</v>
      </c>
      <c r="D24" s="16" t="str">
        <f>IFERROR(LCC_Aktiv_C,"")</f>
        <v/>
      </c>
      <c r="E24" s="16" t="str">
        <f>IFERROR(LCC_inkl_CO2_C,"")</f>
        <v/>
      </c>
    </row>
    <row r="26" spans="2:5" x14ac:dyDescent="0.25">
      <c r="B26" s="174" t="s">
        <v>512</v>
      </c>
      <c r="C26" s="127"/>
      <c r="D26" s="127"/>
      <c r="E26" s="127"/>
    </row>
    <row r="27" spans="2:5" x14ac:dyDescent="0.25">
      <c r="B27" s="12" t="s">
        <v>120</v>
      </c>
      <c r="C27" s="12" t="s">
        <v>121</v>
      </c>
      <c r="D27" s="12" t="s">
        <v>122</v>
      </c>
      <c r="E27" s="12" t="s">
        <v>513</v>
      </c>
    </row>
    <row r="28" spans="2:5" ht="60" customHeight="1" x14ac:dyDescent="0.25">
      <c r="B28" s="13" t="s">
        <v>127</v>
      </c>
      <c r="C28" s="8" t="s">
        <v>128</v>
      </c>
      <c r="D28" s="10" t="str">
        <f>IFERROR(IF(Ans_A1="","",Ans_A1),"")</f>
        <v/>
      </c>
      <c r="E28" s="10" t="str">
        <f>IF(NOT(AND(OR(Effektive_Stufe=1,Effektive_Stufe=2,Effektive_Stufe=3),TRUE)),"n.a.",IF(ISBLANK(Ans_A1),"OFFEN – Rückfrage","OK"))</f>
        <v>n.a.</v>
      </c>
    </row>
    <row r="29" spans="2:5" ht="60" customHeight="1" x14ac:dyDescent="0.25">
      <c r="B29" s="13" t="s">
        <v>129</v>
      </c>
      <c r="C29" s="8" t="s">
        <v>130</v>
      </c>
      <c r="D29" s="10" t="str">
        <f>IFERROR(IF(Ans_A2="","",Ans_A2),"")</f>
        <v/>
      </c>
      <c r="E29" s="10" t="str">
        <f>IF(NOT(AND(OR(Effektive_Stufe=1,Effektive_Stufe=2,Effektive_Stufe=3),TRUE)),"n.a.",IF(ISBLANK(Ans_A2),"OFFEN – Rückfrage","OK"))</f>
        <v>n.a.</v>
      </c>
    </row>
    <row r="30" spans="2:5" ht="60" customHeight="1" x14ac:dyDescent="0.25">
      <c r="B30" s="13" t="s">
        <v>131</v>
      </c>
      <c r="C30" s="8" t="s">
        <v>132</v>
      </c>
      <c r="D30" s="10" t="str">
        <f>IFERROR(IF(Ans_A3="","",Ans_A3),"")</f>
        <v/>
      </c>
      <c r="E30" s="10" t="str">
        <f>IF(NOT(AND(OR(Effektive_Stufe=1,Effektive_Stufe=2,Effektive_Stufe=3),TRUE)),"n.a.",IF(ISBLANK(Ans_A3),"OFFEN – Rückfrage","OK"))</f>
        <v>n.a.</v>
      </c>
    </row>
    <row r="31" spans="2:5" ht="60" customHeight="1" x14ac:dyDescent="0.25">
      <c r="B31" s="13" t="s">
        <v>133</v>
      </c>
      <c r="C31" s="8" t="s">
        <v>134</v>
      </c>
      <c r="D31" s="10" t="str">
        <f>IFERROR(IF(Ans_A4="","",Ans_A4),"")</f>
        <v/>
      </c>
      <c r="E31" s="10" t="str">
        <f>IF(NOT(AND(OR(Effektive_Stufe=1,Effektive_Stufe=2,Effektive_Stufe=3),OR(Kopf_K04="Dienstleistung",Kopf_K04="freiberufliche Leistung"))),"n.a.",IF(ISBLANK(Ans_A4),"OFFEN – Rückfrage","OK"))</f>
        <v>n.a.</v>
      </c>
    </row>
    <row r="32" spans="2:5" ht="60" customHeight="1" x14ac:dyDescent="0.25">
      <c r="B32" s="13" t="s">
        <v>135</v>
      </c>
      <c r="C32" s="8" t="s">
        <v>136</v>
      </c>
      <c r="D32" s="10" t="str">
        <f>IFERROR(IF(Ans_A5="","",Ans_A5),"")</f>
        <v/>
      </c>
      <c r="E32" s="10" t="str">
        <f>IF(NOT(AND(OR(Effektive_Stufe=2,Effektive_Stufe=3),TRUE)),"n.a.",IF(ISBLANK(Ans_A5),"OFFEN – Rückfrage","OK"))</f>
        <v>n.a.</v>
      </c>
    </row>
    <row r="33" spans="2:5" ht="60" customHeight="1" x14ac:dyDescent="0.25">
      <c r="B33" s="13" t="s">
        <v>137</v>
      </c>
      <c r="C33" s="8" t="s">
        <v>138</v>
      </c>
      <c r="D33" s="10" t="str">
        <f>IFERROR(IF(Ans_A6="","",Ans_A6),"")</f>
        <v/>
      </c>
      <c r="E33" s="10" t="str">
        <f>IF(NOT(AND(OR(Effektive_Stufe=3),TRUE)),"n.a.",IF(ISBLANK(Ans_A6),"OFFEN – Rückfrage","OK"))</f>
        <v>n.a.</v>
      </c>
    </row>
    <row r="34" spans="2:5" ht="60" customHeight="1" x14ac:dyDescent="0.25">
      <c r="B34" s="13" t="s">
        <v>141</v>
      </c>
      <c r="C34" s="8" t="s">
        <v>142</v>
      </c>
      <c r="D34" s="10" t="str">
        <f>IFERROR(IF(Ans_A7="","",Ans_A7),"")</f>
        <v/>
      </c>
      <c r="E34" s="10" t="str">
        <f>IF(NOT(AND(OR(Effektive_Stufe=1,Effektive_Stufe=2,Effektive_Stufe=3),TRUE)),"n.a.",IF(ISBLANK(Ans_A7),"OFFEN – Rückfrage","OK"))</f>
        <v>n.a.</v>
      </c>
    </row>
    <row r="35" spans="2:5" ht="60" customHeight="1" x14ac:dyDescent="0.25">
      <c r="B35" s="13" t="s">
        <v>143</v>
      </c>
      <c r="C35" s="8" t="s">
        <v>144</v>
      </c>
      <c r="D35" s="10" t="str">
        <f>IFERROR(IF(Ans_A9="","",Ans_A9),"")</f>
        <v/>
      </c>
      <c r="E35" s="10" t="str">
        <f>IF(NOT(AND(OR(Effektive_Stufe=1,Effektive_Stufe=2,Effektive_Stufe=3),OR(Kopf_K04="Lieferleistung",Kopf_K04="Dienstleistung"))),"n.a.",IF(ISBLANK(Ans_A9),"OFFEN – Rückfrage","OK"))</f>
        <v>n.a.</v>
      </c>
    </row>
    <row r="36" spans="2:5" ht="60" customHeight="1" x14ac:dyDescent="0.25">
      <c r="B36" s="13" t="s">
        <v>145</v>
      </c>
      <c r="C36" s="8" t="s">
        <v>146</v>
      </c>
      <c r="D36" s="10" t="str">
        <f>IFERROR(IF(Ans_A10="","",Ans_A10),"")</f>
        <v/>
      </c>
      <c r="E36" s="10" t="str">
        <f>IF(NOT(AND(OR(Effektive_Stufe=2,Effektive_Stufe=3),TRUE)),"n.a.",IF(ISBLANK(Ans_A10),"OFFEN – Rückfrage","OK"))</f>
        <v>n.a.</v>
      </c>
    </row>
    <row r="37" spans="2:5" ht="60" customHeight="1" x14ac:dyDescent="0.25">
      <c r="B37" s="13" t="s">
        <v>147</v>
      </c>
      <c r="C37" s="8" t="s">
        <v>148</v>
      </c>
      <c r="D37" s="10" t="str">
        <f>IFERROR(IF(Ans_A11="","",Ans_A11),"")</f>
        <v/>
      </c>
      <c r="E37" s="10" t="str">
        <f>IF(NOT(AND(OR(Effektive_Stufe=3),TRUE)),"n.a.",IF(ISBLANK(Ans_A11),"OFFEN – Rückfrage","OK"))</f>
        <v>n.a.</v>
      </c>
    </row>
    <row r="38" spans="2:5" ht="60" customHeight="1" x14ac:dyDescent="0.25">
      <c r="B38" s="13" t="s">
        <v>149</v>
      </c>
      <c r="C38" s="8" t="s">
        <v>150</v>
      </c>
      <c r="D38" s="10" t="str">
        <f>IFERROR(IF(Ans_A12="","",Ans_A12),"")</f>
        <v/>
      </c>
      <c r="E38" s="10" t="str">
        <f>IF(NOT(AND(OR(Effektive_Stufe=3),TRUE)),"n.a.",IF(ISBLANK(Ans_A12),"OFFEN – Rückfrage","OK"))</f>
        <v>n.a.</v>
      </c>
    </row>
    <row r="39" spans="2:5" ht="60" customHeight="1" x14ac:dyDescent="0.25">
      <c r="B39" s="13" t="s">
        <v>153</v>
      </c>
      <c r="C39" s="8" t="s">
        <v>154</v>
      </c>
      <c r="D39" s="10" t="str">
        <f>IFERROR(IF(Ans_A13="","",Ans_A13),"")</f>
        <v/>
      </c>
      <c r="E39" s="10" t="str">
        <f>IF(NOT(AND(OR(Effektive_Stufe=1,Effektive_Stufe=2,Effektive_Stufe=3),TRUE)),"n.a.",IF(ISBLANK(Ans_A13),"OFFEN – Rückfrage","OK"))</f>
        <v>n.a.</v>
      </c>
    </row>
    <row r="40" spans="2:5" ht="60" customHeight="1" x14ac:dyDescent="0.25">
      <c r="B40" s="13" t="s">
        <v>155</v>
      </c>
      <c r="C40" s="8" t="s">
        <v>156</v>
      </c>
      <c r="D40" s="10" t="str">
        <f>IFERROR(IF(Ans_A14="","",Ans_A14),"")</f>
        <v/>
      </c>
      <c r="E40" s="10" t="str">
        <f>IF(NOT(AND(OR(Effektive_Stufe=1,Effektive_Stufe=2,Effektive_Stufe=3),OR(Kopf_K04="Lieferleistung",Kopf_K04="Dienstleistung"))),"n.a.",IF(ISBLANK(Ans_A14),"OFFEN – Rückfrage","OK"))</f>
        <v>n.a.</v>
      </c>
    </row>
    <row r="41" spans="2:5" ht="60" customHeight="1" x14ac:dyDescent="0.25">
      <c r="B41" s="13" t="s">
        <v>157</v>
      </c>
      <c r="C41" s="8" t="s">
        <v>158</v>
      </c>
      <c r="D41" s="10" t="str">
        <f>IFERROR(IF(Ans_A15="","",Ans_A15),"")</f>
        <v/>
      </c>
      <c r="E41" s="10" t="str">
        <f>IF(NOT(AND(OR(Effektive_Stufe=2,Effektive_Stufe=3),OR(Kopf_K04="Lieferleistung"))),"n.a.",IF(ISBLANK(Ans_A15),"OFFEN – Rückfrage","OK"))</f>
        <v>n.a.</v>
      </c>
    </row>
    <row r="42" spans="2:5" ht="60" customHeight="1" x14ac:dyDescent="0.25">
      <c r="B42" s="13" t="s">
        <v>159</v>
      </c>
      <c r="C42" s="8" t="s">
        <v>160</v>
      </c>
      <c r="D42" s="10" t="str">
        <f>IFERROR(IF(Ans_A16="","",Ans_A16),"")</f>
        <v/>
      </c>
      <c r="E42" s="10" t="str">
        <f>IF(NOT(AND(OR(Effektive_Stufe=2,Effektive_Stufe=3),TRUE)),"n.a.",IF(ISBLANK(Ans_A16),"OFFEN – Rückfrage","OK"))</f>
        <v>n.a.</v>
      </c>
    </row>
    <row r="43" spans="2:5" ht="60" customHeight="1" x14ac:dyDescent="0.25">
      <c r="B43" s="13" t="s">
        <v>161</v>
      </c>
      <c r="C43" s="8" t="s">
        <v>162</v>
      </c>
      <c r="D43" s="10" t="str">
        <f>IFERROR(IF(Ans_A17="","",Ans_A17),"")</f>
        <v/>
      </c>
      <c r="E43" s="10" t="str">
        <f>IF(NOT(AND(OR(Effektive_Stufe=3),OR(Kopf_K04="Bauleistung",Kopf_K04="Lieferleistung"))),"n.a.",IF(ISBLANK(Ans_A17),"OFFEN – Rückfrage","OK"))</f>
        <v>n.a.</v>
      </c>
    </row>
    <row r="44" spans="2:5" ht="60" customHeight="1" x14ac:dyDescent="0.25">
      <c r="B44" s="13" t="s">
        <v>168</v>
      </c>
      <c r="C44" s="8" t="s">
        <v>169</v>
      </c>
      <c r="D44" s="10" t="str">
        <f>IFERROR(IF(Ans_B4="","",Ans_B4),"")</f>
        <v/>
      </c>
      <c r="E44" s="10" t="str">
        <f>IF(NOT(AND(OR(Effektive_Stufe=2,Effektive_Stufe=3),OR(Kopf_K04="Bauleistung"))),"n.a.",IF(ISBLANK(Ans_B4),"OFFEN – Rückfrage","OK"))</f>
        <v>n.a.</v>
      </c>
    </row>
    <row r="45" spans="2:5" ht="60" customHeight="1" x14ac:dyDescent="0.25">
      <c r="B45" s="13" t="s">
        <v>514</v>
      </c>
      <c r="C45" s="8" t="s">
        <v>515</v>
      </c>
      <c r="D45" s="10" t="str">
        <f>IFERROR(IF(NegListe_Global="","",NegListe_Global),"")</f>
        <v>Ja — Einzelprüfung erforderlich</v>
      </c>
      <c r="E45" s="10" t="str">
        <f>IF(NegListe_Global="","OFFEN – Rückfrage","OK")</f>
        <v>OK</v>
      </c>
    </row>
    <row r="46" spans="2:5" ht="60" customHeight="1" x14ac:dyDescent="0.25">
      <c r="B46" s="13" t="s">
        <v>516</v>
      </c>
      <c r="C46" s="8" t="s">
        <v>517</v>
      </c>
      <c r="D46" s="10" t="str">
        <f>IF(NegListe_Global="Ja — Einzelprüfung erforderlich",IF(COUNTIF('2_Negativliste'!D10:D27,"ja")+COUNTIF('2_Negativliste'!D10:D27,"teilweise")=0,"Keine Position mit ja/teilweise","Siehe Negativliste-Blatt"),"n.a.")</f>
        <v>Keine Position mit ja/teilweise</v>
      </c>
      <c r="E46" s="10" t="str">
        <f>IF(NegListe_Global&lt;&gt;"Ja — Einzelprüfung erforderlich","n.a.",IF(COUNTIF('2_Negativliste'!D10:D27,"ja")+COUNTIF('2_Negativliste'!D10:D27,"teilweise")=0,"OK","OK"))</f>
        <v>OK</v>
      </c>
    </row>
    <row r="47" spans="2:5" ht="60" customHeight="1" x14ac:dyDescent="0.25">
      <c r="B47" s="13" t="s">
        <v>518</v>
      </c>
      <c r="C47" s="8" t="s">
        <v>519</v>
      </c>
      <c r="D47" s="10" t="str">
        <f>IFERROR(IF('2_Negativliste'!D36="","",'2_Negativliste'!D36),"")</f>
        <v/>
      </c>
      <c r="E47" s="10" t="str">
        <f>IF(NegListe_Global&lt;&gt;"Ja — Einzelprüfung erforderlich","n.a.",IF(COUNTIF('2_Negativliste'!D10:D27,"ja")+COUNTIF('2_Negativliste'!D10:D27,"teilweise")=0,"n.a.",IF(ISBLANK('2_Negativliste'!D36),"OFFEN – Rückfrage","OK")))</f>
        <v>n.a.</v>
      </c>
    </row>
    <row r="48" spans="2:5" ht="60" customHeight="1" x14ac:dyDescent="0.25">
      <c r="B48" s="13" t="s">
        <v>520</v>
      </c>
      <c r="C48" s="8" t="s">
        <v>521</v>
      </c>
      <c r="D48" s="10" t="str">
        <f>IFERROR(IF('2_Negativliste'!D40="","",'2_Negativliste'!D40),"")</f>
        <v/>
      </c>
      <c r="E48" s="10" t="str">
        <f>IF(NegListe_Global&lt;&gt;"Ja — Einzelprüfung erforderlich","n.a.",IF(COUNTIF('2_Negativliste'!D10:D27,"ja")+COUNTIF('2_Negativliste'!D10:D27,"teilweise")=0,"n.a.",IF(ISBLANK('2_Negativliste'!D40),"OFFEN – Rückfrage","OK")))</f>
        <v>n.a.</v>
      </c>
    </row>
    <row r="49" spans="2:5" ht="60" customHeight="1" x14ac:dyDescent="0.25">
      <c r="B49" s="13" t="s">
        <v>170</v>
      </c>
      <c r="C49" s="8" t="s">
        <v>171</v>
      </c>
      <c r="D49" s="10" t="str">
        <f>IFERROR(IF(Ans_B5="","",Ans_B5),"")</f>
        <v/>
      </c>
      <c r="E49" s="10" t="str">
        <f>IF(NOT(AND(OR(Effektive_Stufe=2,Effektive_Stufe=3),OR(Kopf_K04="Bauleistung"))),"n.a.",IF(ISBLANK(Ans_B5),"OFFEN – Rückfrage","OK"))</f>
        <v>n.a.</v>
      </c>
    </row>
    <row r="50" spans="2:5" ht="60" customHeight="1" x14ac:dyDescent="0.25">
      <c r="B50" s="13" t="s">
        <v>172</v>
      </c>
      <c r="C50" s="8" t="s">
        <v>173</v>
      </c>
      <c r="D50" s="10" t="str">
        <f>IFERROR(IF(Ans_B6="","",Ans_B6),"")</f>
        <v/>
      </c>
      <c r="E50" s="10" t="str">
        <f>IF(NOT(AND(OR(Effektive_Stufe=2,Effektive_Stufe=3),OR(Kopf_K04="Bauleistung"))),"n.a.",IF(ISBLANK(Ans_B6),"OFFEN – Rückfrage","OK"))</f>
        <v>n.a.</v>
      </c>
    </row>
    <row r="51" spans="2:5" ht="60" customHeight="1" x14ac:dyDescent="0.25">
      <c r="B51" s="13" t="s">
        <v>174</v>
      </c>
      <c r="C51" s="8" t="s">
        <v>175</v>
      </c>
      <c r="D51" s="10" t="str">
        <f>IFERROR(IF(Ans_B7="","",Ans_B7),"")</f>
        <v/>
      </c>
      <c r="E51" s="10" t="str">
        <f>IF(NOT(AND(OR(Effektive_Stufe=3),OR(Kopf_K04="Bauleistung"))),"n.a.",IF(ISBLANK(Ans_B7),"OFFEN – Rückfrage","OK"))</f>
        <v>n.a.</v>
      </c>
    </row>
    <row r="52" spans="2:5" ht="60" customHeight="1" x14ac:dyDescent="0.25">
      <c r="B52" s="13" t="s">
        <v>176</v>
      </c>
      <c r="C52" s="8" t="s">
        <v>177</v>
      </c>
      <c r="D52" s="10" t="str">
        <f>IFERROR(IF(Ans_B8="","",Ans_B8),"")</f>
        <v/>
      </c>
      <c r="E52" s="10" t="str">
        <f>IF(NOT(AND(OR(Effektive_Stufe=3),OR(Kopf_K04="Bauleistung"))),"n.a.",IF(ISBLANK(Ans_B8),"OFFEN – Rückfrage","OK"))</f>
        <v>n.a.</v>
      </c>
    </row>
    <row r="53" spans="2:5" ht="60" customHeight="1" x14ac:dyDescent="0.25">
      <c r="B53" s="13" t="s">
        <v>178</v>
      </c>
      <c r="C53" s="8" t="s">
        <v>179</v>
      </c>
      <c r="D53" s="10" t="str">
        <f>IFERROR(IF(Ans_B9="","",Ans_B9),"")</f>
        <v/>
      </c>
      <c r="E53" s="10" t="str">
        <f>IF(NOT(AND(OR(Effektive_Stufe=2,Effektive_Stufe=3),OR(Kopf_K04="Bauleistung"))),"n.a.",IF(ISBLANK(Ans_B9),"OFFEN – Rückfrage","OK"))</f>
        <v>n.a.</v>
      </c>
    </row>
    <row r="54" spans="2:5" ht="60" customHeight="1" x14ac:dyDescent="0.25">
      <c r="B54" s="13" t="s">
        <v>180</v>
      </c>
      <c r="C54" s="8" t="s">
        <v>181</v>
      </c>
      <c r="D54" s="10" t="str">
        <f>IFERROR(IF(Ans_B10="","",Ans_B10),"")</f>
        <v/>
      </c>
      <c r="E54" s="10" t="str">
        <f>IF(NOT(AND(OR(Effektive_Stufe=2,Effektive_Stufe=3),OR(Kopf_K04="Bauleistung"))),"n.a.",IF(ISBLANK(Ans_B10),"OFFEN – Rückfrage","OK"))</f>
        <v>n.a.</v>
      </c>
    </row>
    <row r="55" spans="2:5" ht="60" customHeight="1" x14ac:dyDescent="0.25">
      <c r="B55" s="13" t="s">
        <v>182</v>
      </c>
      <c r="C55" s="8" t="s">
        <v>183</v>
      </c>
      <c r="D55" s="10" t="str">
        <f>IFERROR(IF(Ans_B11="","",Ans_B11),"")</f>
        <v/>
      </c>
      <c r="E55" s="10" t="str">
        <f>IF(NOT(AND(OR(Effektive_Stufe=2,Effektive_Stufe=3),OR(Kopf_K04="Bauleistung"))),"n.a.",IF(ISBLANK(Ans_B11),"OFFEN – Rückfrage","OK"))</f>
        <v>n.a.</v>
      </c>
    </row>
    <row r="56" spans="2:5" ht="60" customHeight="1" x14ac:dyDescent="0.25">
      <c r="B56" s="13" t="s">
        <v>184</v>
      </c>
      <c r="C56" s="8" t="s">
        <v>185</v>
      </c>
      <c r="D56" s="10" t="str">
        <f>IFERROR(IF(Ans_B12="","",Ans_B12),"")</f>
        <v/>
      </c>
      <c r="E56" s="10" t="str">
        <f>IF(NOT(AND(OR(Effektive_Stufe=2,Effektive_Stufe=3),OR(Kopf_K04="Bauleistung"))),"n.a.",IF(ISBLANK(Ans_B12),"OFFEN – Rückfrage","OK"))</f>
        <v>n.a.</v>
      </c>
    </row>
    <row r="57" spans="2:5" ht="60" customHeight="1" x14ac:dyDescent="0.25">
      <c r="B57" s="13" t="s">
        <v>203</v>
      </c>
      <c r="C57" s="8" t="s">
        <v>204</v>
      </c>
      <c r="D57" s="10" t="str">
        <f>IFERROR(IF(Ans_B13="","",Ans_B13),"")</f>
        <v/>
      </c>
      <c r="E57" s="10" t="str">
        <f>IF(NOT(AND(OR(Effektive_Stufe=1,Effektive_Stufe=2,Effektive_Stufe=3),OR(Kopf_K04="Lieferleistung"))),"n.a.",IF(ISBLANK(Ans_B13),"OFFEN – Rückfrage","OK"))</f>
        <v>n.a.</v>
      </c>
    </row>
    <row r="58" spans="2:5" ht="60" customHeight="1" x14ac:dyDescent="0.25">
      <c r="B58" s="13" t="s">
        <v>205</v>
      </c>
      <c r="C58" s="8" t="s">
        <v>206</v>
      </c>
      <c r="D58" s="10" t="str">
        <f>IFERROR(IF(Ans_B14="","",Ans_B14),"")</f>
        <v/>
      </c>
      <c r="E58" s="10" t="str">
        <f>IF(NOT(AND(OR(Effektive_Stufe=1,Effektive_Stufe=2,Effektive_Stufe=3),OR(Kopf_K04="Lieferleistung"))),"n.a.",IF(ISBLANK(Ans_B14),"OFFEN – Rückfrage","OK"))</f>
        <v>n.a.</v>
      </c>
    </row>
    <row r="59" spans="2:5" ht="60" customHeight="1" x14ac:dyDescent="0.25">
      <c r="B59" s="13" t="s">
        <v>207</v>
      </c>
      <c r="C59" s="8" t="s">
        <v>208</v>
      </c>
      <c r="D59" s="10" t="str">
        <f>IFERROR(IF(Ans_B15="","",Ans_B15),"")</f>
        <v/>
      </c>
      <c r="E59" s="10" t="str">
        <f>IF(NOT(AND(OR(Effektive_Stufe=1,Effektive_Stufe=2,Effektive_Stufe=3),OR(Kopf_K04="Lieferleistung"))),"n.a.",IF(ISBLANK(Ans_B15),"OFFEN – Rückfrage","OK"))</f>
        <v>n.a.</v>
      </c>
    </row>
    <row r="60" spans="2:5" ht="60" customHeight="1" x14ac:dyDescent="0.25">
      <c r="B60" s="13" t="s">
        <v>209</v>
      </c>
      <c r="C60" s="8" t="s">
        <v>210</v>
      </c>
      <c r="D60" s="10" t="str">
        <f>IFERROR(IF(Ans_B16="","",Ans_B16),"")</f>
        <v/>
      </c>
      <c r="E60" s="10" t="str">
        <f>IF(NOT(AND(OR(Effektive_Stufe=2,Effektive_Stufe=3),OR(Kopf_K04="Lieferleistung"))),"n.a.",IF(ISBLANK(Ans_B16),"OFFEN – Rückfrage","OK"))</f>
        <v>n.a.</v>
      </c>
    </row>
    <row r="61" spans="2:5" ht="60" customHeight="1" x14ac:dyDescent="0.25">
      <c r="B61" s="13" t="s">
        <v>211</v>
      </c>
      <c r="C61" s="8" t="s">
        <v>212</v>
      </c>
      <c r="D61" s="10" t="str">
        <f>IFERROR(IF(Ans_B17="","",Ans_B17),"")</f>
        <v/>
      </c>
      <c r="E61" s="10" t="str">
        <f>IF(NOT(AND(OR(Effektive_Stufe=3),OR(Kopf_K04="Lieferleistung"))),"n.a.",IF(ISBLANK(Ans_B17),"OFFEN – Rückfrage","OK"))</f>
        <v>n.a.</v>
      </c>
    </row>
    <row r="62" spans="2:5" ht="60" customHeight="1" x14ac:dyDescent="0.25">
      <c r="B62" s="13" t="s">
        <v>213</v>
      </c>
      <c r="C62" s="8" t="s">
        <v>214</v>
      </c>
      <c r="D62" s="10" t="str">
        <f>IFERROR(IF(Ans_B18="","",Ans_B18),"")</f>
        <v/>
      </c>
      <c r="E62" s="10" t="str">
        <f>IF(NOT(AND(OR(Effektive_Stufe=1,Effektive_Stufe=2,Effektive_Stufe=3),OR(Kopf_K04="Lieferleistung"))),"n.a.",IF(ISBLANK(Ans_B18),"OFFEN – Rückfrage","OK"))</f>
        <v>n.a.</v>
      </c>
    </row>
    <row r="63" spans="2:5" ht="60" customHeight="1" x14ac:dyDescent="0.25">
      <c r="B63" s="13" t="s">
        <v>226</v>
      </c>
      <c r="C63" s="8" t="s">
        <v>227</v>
      </c>
      <c r="D63" s="10" t="str">
        <f>IFERROR(IF(Ans_B19="","",Ans_B19),"")</f>
        <v/>
      </c>
      <c r="E63" s="10" t="str">
        <f>IF(NOT(AND(OR(Effektive_Stufe=1,Effektive_Stufe=2,Effektive_Stufe=3),OR(Kopf_K04="Dienstleistung",Kopf_K04="freiberufliche Leistung"))),"n.a.",IF(ISBLANK(Ans_B19),"OFFEN – Rückfrage","OK"))</f>
        <v>n.a.</v>
      </c>
    </row>
    <row r="64" spans="2:5" ht="60" customHeight="1" x14ac:dyDescent="0.25">
      <c r="B64" s="13" t="s">
        <v>228</v>
      </c>
      <c r="C64" s="8" t="s">
        <v>229</v>
      </c>
      <c r="D64" s="10" t="str">
        <f>IFERROR(IF(Ans_B20="","",Ans_B20),"")</f>
        <v/>
      </c>
      <c r="E64" s="10" t="str">
        <f>IF(NOT(AND(OR(Effektive_Stufe=1,Effektive_Stufe=2,Effektive_Stufe=3),OR(Kopf_K04="Dienstleistung"))),"n.a.",IF(ISBLANK(Ans_B20),"OFFEN – Rückfrage","OK"))</f>
        <v>n.a.</v>
      </c>
    </row>
    <row r="65" spans="2:5" ht="60" customHeight="1" x14ac:dyDescent="0.25">
      <c r="B65" s="13" t="s">
        <v>230</v>
      </c>
      <c r="C65" s="8" t="s">
        <v>231</v>
      </c>
      <c r="D65" s="10" t="str">
        <f>IFERROR(IF(Ans_B21="","",Ans_B21),"")</f>
        <v/>
      </c>
      <c r="E65" s="10" t="str">
        <f>IF(NOT(AND(OR(Effektive_Stufe=2,Effektive_Stufe=3),OR(Kopf_K04="Dienstleistung",Kopf_K04="freiberufliche Leistung"))),"n.a.",IF(ISBLANK(Ans_B21),"OFFEN – Rückfrage","OK"))</f>
        <v>n.a.</v>
      </c>
    </row>
    <row r="66" spans="2:5" ht="60" customHeight="1" x14ac:dyDescent="0.25">
      <c r="B66" s="13" t="s">
        <v>232</v>
      </c>
      <c r="C66" s="8" t="s">
        <v>233</v>
      </c>
      <c r="D66" s="10" t="str">
        <f>IFERROR(IF(Ans_B22="","",Ans_B22),"")</f>
        <v/>
      </c>
      <c r="E66" s="10" t="str">
        <f>IF(NOT(AND(OR(Effektive_Stufe=3),OR(Kopf_K04="Dienstleistung"))),"n.a.",IF(ISBLANK(Ans_B22),"OFFEN – Rückfrage","OK"))</f>
        <v>n.a.</v>
      </c>
    </row>
    <row r="67" spans="2:5" ht="60" customHeight="1" x14ac:dyDescent="0.25">
      <c r="B67" s="13" t="s">
        <v>186</v>
      </c>
      <c r="C67" s="8" t="s">
        <v>187</v>
      </c>
      <c r="D67" s="10" t="str">
        <f>IFERROR(IF(Ans_B23="","",Ans_B23),"")</f>
        <v/>
      </c>
      <c r="E67" s="10" t="str">
        <f>IF(NOT(AND(OR(Effektive_Stufe=2,Effektive_Stufe=3),OR(Kopf_K04="Bauleistung"))),"n.a.",IF(ISBLANK(Ans_B23),"OFFEN – Rückfrage","OK"))</f>
        <v>n.a.</v>
      </c>
    </row>
    <row r="68" spans="2:5" ht="60" customHeight="1" x14ac:dyDescent="0.25">
      <c r="B68" s="13" t="s">
        <v>188</v>
      </c>
      <c r="C68" s="8" t="s">
        <v>189</v>
      </c>
      <c r="D68" s="10" t="str">
        <f>IFERROR(IF(Ans_B24="","",Ans_B24),"")</f>
        <v/>
      </c>
      <c r="E68" s="10" t="str">
        <f>IF(NOT(AND(OR(Effektive_Stufe=2,Effektive_Stufe=3),OR(Kopf_K04="Bauleistung"))),"n.a.",IF(ISBLANK(Ans_B24),"OFFEN – Rückfrage","OK"))</f>
        <v>n.a.</v>
      </c>
    </row>
    <row r="69" spans="2:5" ht="60" customHeight="1" x14ac:dyDescent="0.25">
      <c r="B69" s="13" t="s">
        <v>190</v>
      </c>
      <c r="C69" s="8" t="s">
        <v>191</v>
      </c>
      <c r="D69" s="10" t="str">
        <f>IFERROR(IF(Ans_B25="","",Ans_B25),"")</f>
        <v/>
      </c>
      <c r="E69" s="10" t="str">
        <f>IF(NOT(AND(OR(Effektive_Stufe=2,Effektive_Stufe=3),OR(Kopf_K04="Bauleistung"))),"n.a.",IF(ISBLANK(Ans_B25),"OFFEN – Rückfrage","OK"))</f>
        <v>n.a.</v>
      </c>
    </row>
    <row r="70" spans="2:5" ht="60" customHeight="1" x14ac:dyDescent="0.25">
      <c r="B70" s="13" t="s">
        <v>192</v>
      </c>
      <c r="C70" s="8" t="s">
        <v>193</v>
      </c>
      <c r="D70" s="10" t="str">
        <f>IFERROR(IF(Ans_B26="","",Ans_B26),"")</f>
        <v/>
      </c>
      <c r="E70" s="10" t="str">
        <f>IF(NOT(AND(OR(Effektive_Stufe=2,Effektive_Stufe=3),OR(Kopf_K04="Bauleistung"))),"n.a.",IF(ISBLANK(Ans_B26),"OFFEN – Rückfrage","OK"))</f>
        <v>n.a.</v>
      </c>
    </row>
    <row r="71" spans="2:5" ht="60" customHeight="1" x14ac:dyDescent="0.25">
      <c r="B71" s="13" t="s">
        <v>194</v>
      </c>
      <c r="C71" s="8" t="s">
        <v>195</v>
      </c>
      <c r="D71" s="10" t="str">
        <f>IFERROR(IF(Ans_B27="","",Ans_B27),"")</f>
        <v/>
      </c>
      <c r="E71" s="10" t="str">
        <f>IF(NOT(AND(OR(Effektive_Stufe=2,Effektive_Stufe=3),OR(Kopf_K04="Bauleistung"))),"n.a.",IF(ISBLANK(Ans_B27),"OFFEN – Rückfrage","OK"))</f>
        <v>n.a.</v>
      </c>
    </row>
    <row r="72" spans="2:5" ht="60" customHeight="1" x14ac:dyDescent="0.25">
      <c r="B72" s="13" t="s">
        <v>196</v>
      </c>
      <c r="C72" s="8" t="s">
        <v>197</v>
      </c>
      <c r="D72" s="10" t="str">
        <f>IFERROR(IF(Ans_B28="","",Ans_B28),"")</f>
        <v/>
      </c>
      <c r="E72" s="10" t="str">
        <f>IF(NOT(AND(OR(Effektive_Stufe=2,Effektive_Stufe=3),OR(Kopf_K04="Bauleistung"))),"n.a.",IF(ISBLANK(Ans_B28),"OFFEN – Rückfrage","OK"))</f>
        <v>n.a.</v>
      </c>
    </row>
    <row r="73" spans="2:5" ht="60" customHeight="1" x14ac:dyDescent="0.25">
      <c r="B73" s="13" t="s">
        <v>215</v>
      </c>
      <c r="C73" s="8" t="s">
        <v>216</v>
      </c>
      <c r="D73" s="10" t="str">
        <f>IFERROR(IF(Ans_B29="","",Ans_B29),"")</f>
        <v/>
      </c>
      <c r="E73" s="10" t="str">
        <f>IF(NOT(AND(OR(Effektive_Stufe=1,Effektive_Stufe=2,Effektive_Stufe=3),OR(Kopf_K04="Lieferleistung"))),"n.a.",IF(ISBLANK(Ans_B29),"OFFEN – Rückfrage","OK"))</f>
        <v>n.a.</v>
      </c>
    </row>
    <row r="74" spans="2:5" ht="60" customHeight="1" x14ac:dyDescent="0.25">
      <c r="B74" s="13" t="s">
        <v>217</v>
      </c>
      <c r="C74" s="8" t="s">
        <v>218</v>
      </c>
      <c r="D74" s="10" t="str">
        <f>IFERROR(IF(Ans_B30="","",Ans_B30),"")</f>
        <v/>
      </c>
      <c r="E74" s="10" t="str">
        <f>IF(NOT(AND(OR(Effektive_Stufe=2,Effektive_Stufe=3),OR(Kopf_K04="Lieferleistung"))),"n.a.",IF(ISBLANK(Ans_B30),"OFFEN – Rückfrage","OK"))</f>
        <v>n.a.</v>
      </c>
    </row>
    <row r="75" spans="2:5" ht="60" customHeight="1" x14ac:dyDescent="0.25">
      <c r="B75" s="13" t="s">
        <v>234</v>
      </c>
      <c r="C75" s="8" t="s">
        <v>235</v>
      </c>
      <c r="D75" s="10" t="str">
        <f>IFERROR(IF(Ans_B31="","",Ans_B31),"")</f>
        <v/>
      </c>
      <c r="E75" s="10" t="str">
        <f>IF(NOT(AND(OR(Effektive_Stufe=1,Effektive_Stufe=2,Effektive_Stufe=3),OR(Kopf_K04="Dienstleistung",Kopf_K04="freiberufliche Leistung"))),"n.a.",IF(ISBLANK(Ans_B31),"OFFEN – Rückfrage","OK"))</f>
        <v>n.a.</v>
      </c>
    </row>
    <row r="76" spans="2:5" ht="60" customHeight="1" x14ac:dyDescent="0.25">
      <c r="B76" s="13" t="s">
        <v>198</v>
      </c>
      <c r="C76" s="8" t="s">
        <v>199</v>
      </c>
      <c r="D76" s="10" t="str">
        <f>IFERROR(IF(Ans_B32="","",Ans_B32),"")</f>
        <v/>
      </c>
      <c r="E76" s="10" t="str">
        <f>IF(NOT(AND(OR(Effektive_Stufe=1,Effektive_Stufe=2,Effektive_Stufe=3),OR(Kopf_K04="Bauleistung"))),"n.a.",IF(ISBLANK(Ans_B32),"OFFEN – Rückfrage","OK"))</f>
        <v>n.a.</v>
      </c>
    </row>
    <row r="77" spans="2:5" ht="60" customHeight="1" x14ac:dyDescent="0.25">
      <c r="B77" s="13" t="s">
        <v>219</v>
      </c>
      <c r="C77" s="8" t="s">
        <v>220</v>
      </c>
      <c r="D77" s="10" t="str">
        <f>IFERROR(IF(Ans_B34="","",Ans_B34),"")</f>
        <v/>
      </c>
      <c r="E77" s="10" t="str">
        <f>IF(NOT(AND(OR(Effektive_Stufe=1,Effektive_Stufe=2,Effektive_Stufe=3),OR(Kopf_K04="Lieferleistung"))),"n.a.",IF(ISBLANK(Ans_B34),"OFFEN – Rückfrage","OK"))</f>
        <v>n.a.</v>
      </c>
    </row>
    <row r="78" spans="2:5" ht="60" customHeight="1" x14ac:dyDescent="0.25">
      <c r="B78" s="13" t="s">
        <v>221</v>
      </c>
      <c r="C78" s="8" t="s">
        <v>222</v>
      </c>
      <c r="D78" s="10" t="str">
        <f>IFERROR(IF(Ans_B35="","",Ans_B35),"")</f>
        <v/>
      </c>
      <c r="E78" s="10" t="str">
        <f>IF(NOT(AND(OR(Effektive_Stufe=2,Effektive_Stufe=3),OR(Kopf_K04="Lieferleistung"))),"n.a.",IF(ISBLANK(Ans_B35),"OFFEN – Rückfrage","OK"))</f>
        <v>n.a.</v>
      </c>
    </row>
    <row r="79" spans="2:5" ht="60" customHeight="1" x14ac:dyDescent="0.25">
      <c r="B79" s="13" t="s">
        <v>236</v>
      </c>
      <c r="C79" s="8" t="s">
        <v>237</v>
      </c>
      <c r="D79" s="10" t="str">
        <f>IFERROR(IF(Ans_B36="","",Ans_B36),"")</f>
        <v/>
      </c>
      <c r="E79" s="10" t="str">
        <f>IF(NOT(AND(OR(Effektive_Stufe=2,Effektive_Stufe=3),OR(Kopf_K04="Dienstleistung",Kopf_K04="freiberufliche Leistung"))),"n.a.",IF(ISBLANK(Ans_B36),"OFFEN – Rückfrage","OK"))</f>
        <v>n.a.</v>
      </c>
    </row>
    <row r="80" spans="2:5" ht="60" customHeight="1" x14ac:dyDescent="0.25">
      <c r="B80" s="13" t="s">
        <v>246</v>
      </c>
      <c r="C80" s="8" t="s">
        <v>522</v>
      </c>
      <c r="D80" s="10" t="str">
        <f>IFERROR(IF(Ans_C1="","",Ans_C1),"")</f>
        <v/>
      </c>
      <c r="E80" s="10" t="str">
        <f>IF(NOT(AND(OR(Effektive_Stufe=1,Effektive_Stufe=2,Effektive_Stufe=3),TRUE)),"n.a.",IF(ISBLANK(Ans_C1),"OFFEN – Rückfrage","OK"))</f>
        <v>n.a.</v>
      </c>
    </row>
    <row r="81" spans="2:5" ht="60" customHeight="1" x14ac:dyDescent="0.25">
      <c r="B81" s="13" t="s">
        <v>248</v>
      </c>
      <c r="C81" s="8" t="s">
        <v>249</v>
      </c>
      <c r="D81" s="10" t="str">
        <f>IFERROR(IF(Ans_C2="","",Ans_C2),"")</f>
        <v/>
      </c>
      <c r="E81" s="10" t="str">
        <f>IF(NOT(AND(OR(Effektive_Stufe=1,Effektive_Stufe=2,Effektive_Stufe=3),TRUE)),"n.a.",IF(ISBLANK(Ans_C2),"OFFEN – Rückfrage","OK"))</f>
        <v>n.a.</v>
      </c>
    </row>
    <row r="82" spans="2:5" ht="60" customHeight="1" x14ac:dyDescent="0.25">
      <c r="B82" s="13" t="s">
        <v>250</v>
      </c>
      <c r="C82" s="8" t="s">
        <v>251</v>
      </c>
      <c r="D82" s="10" t="str">
        <f>IFERROR(IF(Ans_C3="","",Ans_C3),"")</f>
        <v/>
      </c>
      <c r="E82" s="10" t="str">
        <f>IF(NOT(AND(OR(Effektive_Stufe=2,Effektive_Stufe=3),TRUE)),"n.a.",IF(ISBLANK(Ans_C3),"OFFEN – Rückfrage","OK"))</f>
        <v>n.a.</v>
      </c>
    </row>
    <row r="83" spans="2:5" ht="60" customHeight="1" x14ac:dyDescent="0.25">
      <c r="B83" s="13" t="s">
        <v>252</v>
      </c>
      <c r="C83" s="8" t="s">
        <v>523</v>
      </c>
      <c r="D83" s="10" t="str">
        <f>IFERROR(IF(Ans_C4="","",Ans_C4),"")</f>
        <v/>
      </c>
      <c r="E83" s="10" t="str">
        <f>IF(NOT(AND(OR(Effektive_Stufe=3),TRUE)),"n.a.",IF(ISBLANK(Ans_C4),"OFFEN – Rückfrage","OK"))</f>
        <v>n.a.</v>
      </c>
    </row>
    <row r="84" spans="2:5" ht="60" customHeight="1" x14ac:dyDescent="0.25">
      <c r="B84" s="13" t="s">
        <v>524</v>
      </c>
      <c r="C84" s="8" t="s">
        <v>525</v>
      </c>
      <c r="D84" s="10" t="str">
        <f>IFERROR(IF(Ans_C_LCC_Tool="","",Ans_C_LCC_Tool),"")</f>
        <v/>
      </c>
      <c r="E84" s="10" t="str">
        <f>IF(NOT(OR(Kopf_K20="Sektor-spezifisch EU-Tool",Kopf_K20="Sonstiges LCC-Tool")),"n.a.",IF(ISBLANK(Ans_C_LCC_Tool),"OFFEN – Rückfrage","OK"))</f>
        <v>n.a.</v>
      </c>
    </row>
    <row r="85" spans="2:5" ht="60" customHeight="1" x14ac:dyDescent="0.25">
      <c r="B85" s="13" t="s">
        <v>254</v>
      </c>
      <c r="C85" s="8" t="s">
        <v>255</v>
      </c>
      <c r="D85" s="10" t="str">
        <f>IFERROR(IF(Ans_C5="","",Ans_C5),"")</f>
        <v/>
      </c>
      <c r="E85" s="10" t="str">
        <f>IF(NOT(AND(OR(Effektive_Stufe=3),TRUE)),"n.a.",IF(ISBLANK(Ans_C5),"OFFEN – Rückfrage","OK"))</f>
        <v>n.a.</v>
      </c>
    </row>
    <row r="86" spans="2:5" ht="60" customHeight="1" x14ac:dyDescent="0.25">
      <c r="B86" s="13" t="s">
        <v>384</v>
      </c>
      <c r="C86" s="8" t="s">
        <v>385</v>
      </c>
      <c r="D86" s="10" t="str">
        <f>IFERROR(IF(Ans_C6="","",Ans_C6),"")</f>
        <v/>
      </c>
      <c r="E86" s="10" t="str">
        <f>IF(NOT(AND(OR(Effektive_Stufe=1,Effektive_Stufe=2,Effektive_Stufe=3),TRUE)),"n.a.",IF(ISBLANK(Ans_C6),"OFFEN – Rückfrage","OK"))</f>
        <v>n.a.</v>
      </c>
    </row>
    <row r="87" spans="2:5" ht="60" customHeight="1" x14ac:dyDescent="0.25">
      <c r="B87" s="13" t="s">
        <v>386</v>
      </c>
      <c r="C87" s="8" t="s">
        <v>387</v>
      </c>
      <c r="D87" s="10" t="str">
        <f>IFERROR(IF(Ans_C7="","",Ans_C7),"")</f>
        <v/>
      </c>
      <c r="E87" s="10" t="str">
        <f>IF(NOT(AND(OR(Effektive_Stufe=2,Effektive_Stufe=3),TRUE)),"n.a.",IF(ISBLANK(Ans_C7),"OFFEN – Rückfrage","OK"))</f>
        <v>n.a.</v>
      </c>
    </row>
    <row r="88" spans="2:5" ht="60" customHeight="1" x14ac:dyDescent="0.25">
      <c r="B88" s="13" t="s">
        <v>388</v>
      </c>
      <c r="C88" s="8" t="s">
        <v>389</v>
      </c>
      <c r="D88" s="10" t="str">
        <f>IFERROR(IF(Ans_C8="","",Ans_C8),"")</f>
        <v/>
      </c>
      <c r="E88" s="10" t="str">
        <f>IF(NOT(AND(OR(Effektive_Stufe=2,Effektive_Stufe=3),TRUE)),"n.a.",IF(ISBLANK(Ans_C8),"OFFEN – Rückfrage","OK"))</f>
        <v>n.a.</v>
      </c>
    </row>
    <row r="89" spans="2:5" ht="60" customHeight="1" x14ac:dyDescent="0.25">
      <c r="B89" s="13" t="s">
        <v>390</v>
      </c>
      <c r="C89" s="8" t="s">
        <v>391</v>
      </c>
      <c r="D89" s="10" t="str">
        <f>IFERROR(IF(Ans_C9="","",Ans_C9),"")</f>
        <v/>
      </c>
      <c r="E89" s="10" t="str">
        <f>IF(NOT(AND(OR(Effektive_Stufe=3),TRUE)),"n.a.",IF(ISBLANK(Ans_C9),"OFFEN – Rückfrage","OK"))</f>
        <v>n.a.</v>
      </c>
    </row>
    <row r="90" spans="2:5" ht="60" customHeight="1" x14ac:dyDescent="0.25">
      <c r="B90" s="13" t="s">
        <v>392</v>
      </c>
      <c r="C90" s="8" t="s">
        <v>393</v>
      </c>
      <c r="D90" s="10" t="str">
        <f>IFERROR(IF(Ans_C10="","",Ans_C10),"")</f>
        <v/>
      </c>
      <c r="E90" s="10" t="str">
        <f>IF(NOT(AND(OR(Effektive_Stufe=2,Effektive_Stufe=3),TRUE)),"n.a.",IF(ISBLANK(Ans_C10),"OFFEN – Rückfrage","OK"))</f>
        <v>n.a.</v>
      </c>
    </row>
    <row r="91" spans="2:5" ht="60" customHeight="1" x14ac:dyDescent="0.25">
      <c r="B91" s="13" t="s">
        <v>394</v>
      </c>
      <c r="C91" s="8" t="s">
        <v>395</v>
      </c>
      <c r="D91" s="10" t="str">
        <f>IFERROR(IF(Ans_C11="","",Ans_C11),"")</f>
        <v/>
      </c>
      <c r="E91" s="10" t="str">
        <f>IF(NOT(AND(OR(Effektive_Stufe=1,Effektive_Stufe=2,Effektive_Stufe=3),TRUE)),"n.a.",IF(ISBLANK(Ans_C11),"OFFEN – Rückfrage","OK"))</f>
        <v>n.a.</v>
      </c>
    </row>
    <row r="92" spans="2:5" ht="60" customHeight="1" x14ac:dyDescent="0.25">
      <c r="B92" s="13" t="s">
        <v>396</v>
      </c>
      <c r="C92" s="8" t="s">
        <v>397</v>
      </c>
      <c r="D92" s="10" t="str">
        <f>IFERROR(IF(Ans_C12="","",Ans_C12),"")</f>
        <v/>
      </c>
      <c r="E92" s="10" t="str">
        <f>IF(NOT(AND(OR(Effektive_Stufe=2,Effektive_Stufe=3),TRUE)),"n.a.",IF(ISBLANK(Ans_C12),"OFFEN – Rückfrage","OK"))</f>
        <v>n.a.</v>
      </c>
    </row>
    <row r="93" spans="2:5" ht="60" customHeight="1" x14ac:dyDescent="0.25">
      <c r="B93" s="13" t="s">
        <v>398</v>
      </c>
      <c r="C93" s="8" t="s">
        <v>399</v>
      </c>
      <c r="D93" s="10" t="str">
        <f>IFERROR(IF(Ans_C13="","",Ans_C13),"")</f>
        <v/>
      </c>
      <c r="E93" s="10" t="str">
        <f>IF(NOT(AND(OR(Effektive_Stufe=2,Effektive_Stufe=3),TRUE)),"n.a.",IF(ISBLANK(Ans_C13),"OFFEN – Rückfrage","OK"))</f>
        <v>n.a.</v>
      </c>
    </row>
    <row r="94" spans="2:5" ht="60" customHeight="1" x14ac:dyDescent="0.25">
      <c r="B94" s="13" t="s">
        <v>400</v>
      </c>
      <c r="C94" s="8" t="s">
        <v>401</v>
      </c>
      <c r="D94" s="10" t="str">
        <f>IFERROR(IF(Ans_C14="","",Ans_C14),"")</f>
        <v/>
      </c>
      <c r="E94" s="10" t="str">
        <f>IF(NOT(AND(OR(Effektive_Stufe=3),TRUE)),"n.a.",IF(ISBLANK(Ans_C14),"OFFEN – Rückfrage","OK"))</f>
        <v>n.a.</v>
      </c>
    </row>
    <row r="95" spans="2:5" ht="60" customHeight="1" x14ac:dyDescent="0.25">
      <c r="B95" s="13" t="s">
        <v>402</v>
      </c>
      <c r="C95" s="8" t="s">
        <v>403</v>
      </c>
      <c r="D95" s="10" t="str">
        <f>IFERROR(IF(Ans_C15="","",Ans_C15),"")</f>
        <v/>
      </c>
      <c r="E95" s="10" t="str">
        <f>IF(NOT(AND(OR(Effektive_Stufe=3),TRUE)),"n.a.",IF(ISBLANK(Ans_C15),"OFFEN – Rückfrage","OK"))</f>
        <v>n.a.</v>
      </c>
    </row>
    <row r="96" spans="2:5" ht="60" customHeight="1" x14ac:dyDescent="0.25">
      <c r="B96" s="13" t="s">
        <v>371</v>
      </c>
      <c r="C96" s="8" t="s">
        <v>526</v>
      </c>
      <c r="D96" s="10" t="str">
        <f>IFERROR(IF(Ans_C16="","",Ans_C16),"")</f>
        <v/>
      </c>
      <c r="E96" s="10" t="str">
        <f>IF(NOT(AND(OR(Effektive_Stufe=2,Effektive_Stufe=3),OR(Kopf_K04="Bauleistung",Kopf_K04="Lieferleistung",Kopf_K04="Dienstleistung",Kopf_K04="freiberufliche Leistung"))),"n.a.",IF(ISBLANK(Ans_C16),"OFFEN – Rückfrage","OK"))</f>
        <v>n.a.</v>
      </c>
    </row>
    <row r="97" spans="2:5" ht="60" customHeight="1" x14ac:dyDescent="0.25">
      <c r="B97" s="13" t="s">
        <v>373</v>
      </c>
      <c r="C97" s="8" t="s">
        <v>527</v>
      </c>
      <c r="D97" s="10" t="str">
        <f>IFERROR(IF(Ans_C17="","",Ans_C17),"")</f>
        <v/>
      </c>
      <c r="E97" s="10" t="str">
        <f>IF(NOT(AND(OR(Effektive_Stufe=2,Effektive_Stufe=3),OR(Kopf_K04="Bauleistung",Kopf_K04="Lieferleistung",Kopf_K04="Dienstleistung",Kopf_K04="freiberufliche Leistung"))),"n.a.",IF(ISBLANK(Ans_C17),"OFFEN – Rückfrage","OK"))</f>
        <v>n.a.</v>
      </c>
    </row>
    <row r="98" spans="2:5" ht="60" customHeight="1" x14ac:dyDescent="0.25">
      <c r="B98" s="13" t="s">
        <v>528</v>
      </c>
      <c r="C98" s="8" t="s">
        <v>529</v>
      </c>
      <c r="D98" s="10" t="str">
        <f>IF(Kopf_K04&lt;&gt;"Bauleistung","",IF(SUM(BKI_Ergebnis_A,BKI_Ergebnis_B,BKI_Ergebnis_C)=0,"nicht genutzt","Var A: "&amp;TEXT(BKI_Ergebnis_A,"0.0")&amp;" t | Var B: "&amp;TEXT(BKI_Ergebnis_B,"0.0")&amp;" t | Var C: "&amp;TEXT(BKI_Ergebnis_C,"0.0")&amp;" t"))</f>
        <v/>
      </c>
      <c r="E98" s="10" t="str">
        <f>IF(NOT(AND(Kopf_K04="Bauleistung",OR(Effektive_Stufe=2,Effektive_Stufe=3),Kopf_K05&gt;=Schwelle_CO2)),"n.a.","OK")</f>
        <v>n.a.</v>
      </c>
    </row>
    <row r="99" spans="2:5" ht="60" customHeight="1" x14ac:dyDescent="0.25">
      <c r="B99" s="13" t="s">
        <v>442</v>
      </c>
      <c r="C99" s="8" t="s">
        <v>443</v>
      </c>
      <c r="D99" s="10" t="str">
        <f>IFERROR(IF(Ans_D1="","",Ans_D1),"")</f>
        <v/>
      </c>
      <c r="E99" s="10" t="str">
        <f>IF(NOT(AND(OR(Effektive_Stufe=1,Effektive_Stufe=2,Effektive_Stufe=3),TRUE)),"n.a.",IF(ISBLANK(Ans_D1),"OFFEN – Rückfrage","OK"))</f>
        <v>n.a.</v>
      </c>
    </row>
    <row r="100" spans="2:5" ht="60" customHeight="1" x14ac:dyDescent="0.25">
      <c r="B100" s="13" t="s">
        <v>444</v>
      </c>
      <c r="C100" s="8" t="s">
        <v>445</v>
      </c>
      <c r="D100" s="10" t="str">
        <f>IFERROR(IF(Ans_D2="","",Ans_D2),"")</f>
        <v/>
      </c>
      <c r="E100" s="10" t="str">
        <f>IF(NOT(AND(OR(Effektive_Stufe=2,Effektive_Stufe=3),TRUE)),"n.a.",IF(ISBLANK(Ans_D2),"OFFEN – Rückfrage","OK"))</f>
        <v>n.a.</v>
      </c>
    </row>
    <row r="101" spans="2:5" ht="60" customHeight="1" x14ac:dyDescent="0.25">
      <c r="B101" s="13" t="s">
        <v>446</v>
      </c>
      <c r="C101" s="8" t="s">
        <v>447</v>
      </c>
      <c r="D101" s="10" t="str">
        <f>IFERROR(IF(Ans_D3="","",Ans_D3),"")</f>
        <v/>
      </c>
      <c r="E101" s="10" t="str">
        <f>IF(NOT(AND(OR(Effektive_Stufe=2,Effektive_Stufe=3),TRUE)),"n.a.",IF(ISBLANK(Ans_D3),"OFFEN – Rückfrage","OK"))</f>
        <v>n.a.</v>
      </c>
    </row>
    <row r="102" spans="2:5" ht="75" customHeight="1" x14ac:dyDescent="0.25">
      <c r="B102" s="13" t="s">
        <v>448</v>
      </c>
      <c r="C102" s="8" t="s">
        <v>449</v>
      </c>
      <c r="D102" s="10" t="str">
        <f>IFERROR(IF(Ans_D4="","",Ans_D4),"")</f>
        <v/>
      </c>
      <c r="E102" s="10" t="str">
        <f>IF(NOT(AND(OR(Effektive_Stufe=3),OR(Kopf_K04="Bauleistung"))),"n.a.",IF(ISBLANK(Ans_D4),"OFFEN – Rückfrage","OK"))</f>
        <v>n.a.</v>
      </c>
    </row>
    <row r="103" spans="2:5" ht="90" x14ac:dyDescent="0.25">
      <c r="B103" s="13" t="s">
        <v>450</v>
      </c>
      <c r="C103" s="8" t="s">
        <v>451</v>
      </c>
      <c r="D103" s="10" t="str">
        <f>IFERROR(IF(Ans_D5="","",Ans_D5),"")</f>
        <v/>
      </c>
      <c r="E103" s="10" t="str">
        <f>IF(NOT(AND(OR(Effektive_Stufe=2,Effektive_Stufe=3),TRUE)),"n.a.",IF(ISBLANK(Ans_D5),"OFFEN – Rückfrage","OK"))</f>
        <v>n.a.</v>
      </c>
    </row>
    <row r="104" spans="2:5" ht="150" x14ac:dyDescent="0.25">
      <c r="B104" s="13" t="s">
        <v>452</v>
      </c>
      <c r="C104" s="8" t="s">
        <v>453</v>
      </c>
      <c r="D104" s="10" t="str">
        <f>IFERROR(IF(Ans_D6="","",Ans_D6),"")</f>
        <v/>
      </c>
      <c r="E104" s="10" t="str">
        <f>IF(NOT(AND(OR(Effektive_Stufe=1,Effektive_Stufe=2,Effektive_Stufe=3),TRUE)),"n.a.",IF(ISBLANK(Ans_D6),"OFFEN – Rückfrage","OK"))</f>
        <v>n.a.</v>
      </c>
    </row>
    <row r="105" spans="2:5" ht="90" x14ac:dyDescent="0.25">
      <c r="B105" s="13" t="s">
        <v>454</v>
      </c>
      <c r="C105" s="8" t="s">
        <v>455</v>
      </c>
      <c r="D105" s="10" t="str">
        <f>IFERROR(IF(Ans_D7="","",Ans_D7),"")</f>
        <v/>
      </c>
      <c r="E105" s="10" t="str">
        <f>IF(NOT(AND(OR(Effektive_Stufe=3),TRUE)),"n.a.",IF(ISBLANK(Ans_D7),"OFFEN – Rückfrage","OK"))</f>
        <v>n.a.</v>
      </c>
    </row>
    <row r="106" spans="2:5" ht="120" x14ac:dyDescent="0.25">
      <c r="B106" s="13" t="s">
        <v>476</v>
      </c>
      <c r="C106" s="8" t="s">
        <v>477</v>
      </c>
      <c r="D106" s="10" t="str">
        <f>IFERROR(IF(Ans_E1="","",Ans_E1),"")</f>
        <v/>
      </c>
      <c r="E106" s="10" t="str">
        <f>IF(NOT(AND(OR(Effektive_Stufe=1,Effektive_Stufe=2,Effektive_Stufe=3),TRUE)),"n.a.",IF(ISBLANK(Ans_E1),"OFFEN – Rückfrage","OK"))</f>
        <v>n.a.</v>
      </c>
    </row>
    <row r="107" spans="2:5" ht="75" x14ac:dyDescent="0.25">
      <c r="B107" s="13" t="s">
        <v>478</v>
      </c>
      <c r="C107" s="8" t="s">
        <v>479</v>
      </c>
      <c r="D107" s="10" t="str">
        <f>IFERROR(IF(Ans_E2="","",Ans_E2),"")</f>
        <v/>
      </c>
      <c r="E107" s="10" t="str">
        <f>IF(NOT(AND(OR(Effektive_Stufe=2,Effektive_Stufe=3),TRUE)),"n.a.",IF(ISBLANK(Ans_E2),"OFFEN – Rückfrage","OK"))</f>
        <v>n.a.</v>
      </c>
    </row>
    <row r="108" spans="2:5" ht="105" x14ac:dyDescent="0.25">
      <c r="B108" s="13" t="s">
        <v>480</v>
      </c>
      <c r="C108" s="8" t="s">
        <v>481</v>
      </c>
      <c r="D108" s="10" t="str">
        <f>IFERROR(IF(Ans_E3="","",Ans_E3),"")</f>
        <v/>
      </c>
      <c r="E108" s="10" t="str">
        <f>IF(NOT(AND(OR(Effektive_Stufe=2,Effektive_Stufe=3),TRUE)),"n.a.",IF(ISBLANK(Ans_E3),"OFFEN – Rückfrage","OK"))</f>
        <v>n.a.</v>
      </c>
    </row>
    <row r="109" spans="2:5" ht="60" x14ac:dyDescent="0.25">
      <c r="B109" s="13" t="s">
        <v>482</v>
      </c>
      <c r="C109" s="8" t="s">
        <v>483</v>
      </c>
      <c r="D109" s="10" t="str">
        <f>IFERROR(IF(Ans_E4="","",Ans_E4),"")</f>
        <v/>
      </c>
      <c r="E109" s="10" t="str">
        <f>IF(NOT(AND(OR(Effektive_Stufe=3),TRUE)),"n.a.",IF(ISBLANK(Ans_E4),"OFFEN – Rückfrage","OK"))</f>
        <v>n.a.</v>
      </c>
    </row>
  </sheetData>
  <mergeCells count="31">
    <mergeCell ref="B5:E5"/>
    <mergeCell ref="B20:E20"/>
    <mergeCell ref="B18:C18"/>
    <mergeCell ref="B12:C12"/>
    <mergeCell ref="D6:E6"/>
    <mergeCell ref="D7:E7"/>
    <mergeCell ref="B10:C10"/>
    <mergeCell ref="B26:E26"/>
    <mergeCell ref="B11:C11"/>
    <mergeCell ref="D11:E11"/>
    <mergeCell ref="D13:E13"/>
    <mergeCell ref="B14:C14"/>
    <mergeCell ref="B16:C16"/>
    <mergeCell ref="D10:E10"/>
    <mergeCell ref="B7:C7"/>
    <mergeCell ref="B2:E2"/>
    <mergeCell ref="D18:E18"/>
    <mergeCell ref="B9:C9"/>
    <mergeCell ref="D9:E9"/>
    <mergeCell ref="D12:E12"/>
    <mergeCell ref="D8:E8"/>
    <mergeCell ref="B6:C6"/>
    <mergeCell ref="B15:C15"/>
    <mergeCell ref="D15:E15"/>
    <mergeCell ref="D14:E14"/>
    <mergeCell ref="B3:E3"/>
    <mergeCell ref="B17:C17"/>
    <mergeCell ref="D17:E17"/>
    <mergeCell ref="B8:C8"/>
    <mergeCell ref="B13:C13"/>
    <mergeCell ref="D16:E16"/>
  </mergeCells>
  <conditionalFormatting sqref="B28:E28">
    <cfRule type="expression" dxfId="228" priority="214" stopIfTrue="1">
      <formula>$E$28="n.a."</formula>
    </cfRule>
  </conditionalFormatting>
  <conditionalFormatting sqref="B29:E29">
    <cfRule type="expression" dxfId="227" priority="217" stopIfTrue="1">
      <formula>$E$29="n.a."</formula>
    </cfRule>
  </conditionalFormatting>
  <conditionalFormatting sqref="B30:E30">
    <cfRule type="expression" dxfId="226" priority="220" stopIfTrue="1">
      <formula>$E$30="n.a."</formula>
    </cfRule>
  </conditionalFormatting>
  <conditionalFormatting sqref="B31:E31">
    <cfRule type="expression" dxfId="225" priority="223" stopIfTrue="1">
      <formula>$E$31="n.a."</formula>
    </cfRule>
  </conditionalFormatting>
  <conditionalFormatting sqref="B32:E32">
    <cfRule type="expression" dxfId="224" priority="226" stopIfTrue="1">
      <formula>$E$32="n.a."</formula>
    </cfRule>
  </conditionalFormatting>
  <conditionalFormatting sqref="B33:E33">
    <cfRule type="expression" dxfId="223" priority="229" stopIfTrue="1">
      <formula>$E$33="n.a."</formula>
    </cfRule>
  </conditionalFormatting>
  <conditionalFormatting sqref="B34:E34">
    <cfRule type="expression" dxfId="222" priority="232" stopIfTrue="1">
      <formula>$E$34="n.a."</formula>
    </cfRule>
  </conditionalFormatting>
  <conditionalFormatting sqref="B35:E35">
    <cfRule type="expression" dxfId="221" priority="235" stopIfTrue="1">
      <formula>$E$35="n.a."</formula>
    </cfRule>
  </conditionalFormatting>
  <conditionalFormatting sqref="B36:E36">
    <cfRule type="expression" dxfId="220" priority="238" stopIfTrue="1">
      <formula>$E$36="n.a."</formula>
    </cfRule>
  </conditionalFormatting>
  <conditionalFormatting sqref="B37:E37">
    <cfRule type="expression" dxfId="219" priority="241" stopIfTrue="1">
      <formula>$E$37="n.a."</formula>
    </cfRule>
  </conditionalFormatting>
  <conditionalFormatting sqref="B38:E38">
    <cfRule type="expression" dxfId="218" priority="244" stopIfTrue="1">
      <formula>$E$38="n.a."</formula>
    </cfRule>
  </conditionalFormatting>
  <conditionalFormatting sqref="B39:E39">
    <cfRule type="expression" dxfId="217" priority="247" stopIfTrue="1">
      <formula>$E$39="n.a."</formula>
    </cfRule>
  </conditionalFormatting>
  <conditionalFormatting sqref="B40:E40">
    <cfRule type="expression" dxfId="216" priority="250" stopIfTrue="1">
      <formula>$E$40="n.a."</formula>
    </cfRule>
  </conditionalFormatting>
  <conditionalFormatting sqref="B41:E41">
    <cfRule type="expression" dxfId="215" priority="253" stopIfTrue="1">
      <formula>$E$41="n.a."</formula>
    </cfRule>
  </conditionalFormatting>
  <conditionalFormatting sqref="B42:E42">
    <cfRule type="expression" dxfId="214" priority="256" stopIfTrue="1">
      <formula>$E$42="n.a."</formula>
    </cfRule>
  </conditionalFormatting>
  <conditionalFormatting sqref="B43:E43">
    <cfRule type="expression" dxfId="213" priority="259" stopIfTrue="1">
      <formula>$E$43="n.a."</formula>
    </cfRule>
  </conditionalFormatting>
  <conditionalFormatting sqref="B44:E44">
    <cfRule type="expression" dxfId="212" priority="262" stopIfTrue="1">
      <formula>$E$44="n.a."</formula>
    </cfRule>
  </conditionalFormatting>
  <conditionalFormatting sqref="B45:E45">
    <cfRule type="expression" dxfId="211" priority="265" stopIfTrue="1">
      <formula>$E$45="n.a."</formula>
    </cfRule>
  </conditionalFormatting>
  <conditionalFormatting sqref="B46:E46">
    <cfRule type="expression" dxfId="210" priority="268" stopIfTrue="1">
      <formula>$E$46="n.a."</formula>
    </cfRule>
  </conditionalFormatting>
  <conditionalFormatting sqref="B47:E47">
    <cfRule type="expression" dxfId="209" priority="271" stopIfTrue="1">
      <formula>$E$47="n.a."</formula>
    </cfRule>
  </conditionalFormatting>
  <conditionalFormatting sqref="B48:E48">
    <cfRule type="expression" dxfId="208" priority="274" stopIfTrue="1">
      <formula>$E$48="n.a."</formula>
    </cfRule>
  </conditionalFormatting>
  <conditionalFormatting sqref="B49:E49">
    <cfRule type="expression" dxfId="207" priority="277" stopIfTrue="1">
      <formula>$E$49="n.a."</formula>
    </cfRule>
  </conditionalFormatting>
  <conditionalFormatting sqref="B50:E50">
    <cfRule type="expression" dxfId="206" priority="280" stopIfTrue="1">
      <formula>$E$50="n.a."</formula>
    </cfRule>
  </conditionalFormatting>
  <conditionalFormatting sqref="B51:E51">
    <cfRule type="expression" dxfId="205" priority="283" stopIfTrue="1">
      <formula>$E$51="n.a."</formula>
    </cfRule>
  </conditionalFormatting>
  <conditionalFormatting sqref="B52:E52">
    <cfRule type="expression" dxfId="204" priority="286" stopIfTrue="1">
      <formula>$E$52="n.a."</formula>
    </cfRule>
  </conditionalFormatting>
  <conditionalFormatting sqref="B53:E53">
    <cfRule type="expression" dxfId="203" priority="289" stopIfTrue="1">
      <formula>$E$53="n.a."</formula>
    </cfRule>
  </conditionalFormatting>
  <conditionalFormatting sqref="B54:E54">
    <cfRule type="expression" dxfId="202" priority="292" stopIfTrue="1">
      <formula>$E$54="n.a."</formula>
    </cfRule>
  </conditionalFormatting>
  <conditionalFormatting sqref="B55:E55">
    <cfRule type="expression" dxfId="201" priority="295" stopIfTrue="1">
      <formula>$E$55="n.a."</formula>
    </cfRule>
  </conditionalFormatting>
  <conditionalFormatting sqref="B56:E56">
    <cfRule type="expression" dxfId="200" priority="298" stopIfTrue="1">
      <formula>$E$56="n.a."</formula>
    </cfRule>
  </conditionalFormatting>
  <conditionalFormatting sqref="B57:E57">
    <cfRule type="expression" dxfId="199" priority="301" stopIfTrue="1">
      <formula>$E$57="n.a."</formula>
    </cfRule>
  </conditionalFormatting>
  <conditionalFormatting sqref="B58:E58">
    <cfRule type="expression" dxfId="198" priority="304" stopIfTrue="1">
      <formula>$E$58="n.a."</formula>
    </cfRule>
  </conditionalFormatting>
  <conditionalFormatting sqref="B59:E59">
    <cfRule type="expression" dxfId="197" priority="307" stopIfTrue="1">
      <formula>$E$59="n.a."</formula>
    </cfRule>
  </conditionalFormatting>
  <conditionalFormatting sqref="B60:E60">
    <cfRule type="expression" dxfId="196" priority="310" stopIfTrue="1">
      <formula>$E$60="n.a."</formula>
    </cfRule>
  </conditionalFormatting>
  <conditionalFormatting sqref="B61:E61">
    <cfRule type="expression" dxfId="195" priority="313" stopIfTrue="1">
      <formula>$E$61="n.a."</formula>
    </cfRule>
  </conditionalFormatting>
  <conditionalFormatting sqref="B62:E62">
    <cfRule type="expression" dxfId="194" priority="316" stopIfTrue="1">
      <formula>$E$62="n.a."</formula>
    </cfRule>
  </conditionalFormatting>
  <conditionalFormatting sqref="B63:E63">
    <cfRule type="expression" dxfId="193" priority="319" stopIfTrue="1">
      <formula>$E$63="n.a."</formula>
    </cfRule>
  </conditionalFormatting>
  <conditionalFormatting sqref="B64:E64">
    <cfRule type="expression" dxfId="192" priority="322" stopIfTrue="1">
      <formula>$E$64="n.a."</formula>
    </cfRule>
  </conditionalFormatting>
  <conditionalFormatting sqref="B65:E65">
    <cfRule type="expression" dxfId="191" priority="325" stopIfTrue="1">
      <formula>$E$65="n.a."</formula>
    </cfRule>
  </conditionalFormatting>
  <conditionalFormatting sqref="B66:E66">
    <cfRule type="expression" dxfId="190" priority="328" stopIfTrue="1">
      <formula>$E$66="n.a."</formula>
    </cfRule>
  </conditionalFormatting>
  <conditionalFormatting sqref="B67:E67">
    <cfRule type="expression" dxfId="189" priority="331" stopIfTrue="1">
      <formula>$E$67="n.a."</formula>
    </cfRule>
  </conditionalFormatting>
  <conditionalFormatting sqref="B68:E68">
    <cfRule type="expression" dxfId="188" priority="334" stopIfTrue="1">
      <formula>$E$68="n.a."</formula>
    </cfRule>
  </conditionalFormatting>
  <conditionalFormatting sqref="B69:E69">
    <cfRule type="expression" dxfId="187" priority="337" stopIfTrue="1">
      <formula>$E$69="n.a."</formula>
    </cfRule>
  </conditionalFormatting>
  <conditionalFormatting sqref="B70:E70">
    <cfRule type="expression" dxfId="186" priority="340" stopIfTrue="1">
      <formula>$E$70="n.a."</formula>
    </cfRule>
  </conditionalFormatting>
  <conditionalFormatting sqref="B71:E71">
    <cfRule type="expression" dxfId="185" priority="343" stopIfTrue="1">
      <formula>$E$71="n.a."</formula>
    </cfRule>
  </conditionalFormatting>
  <conditionalFormatting sqref="B72:E72">
    <cfRule type="expression" dxfId="184" priority="346" stopIfTrue="1">
      <formula>$E$72="n.a."</formula>
    </cfRule>
  </conditionalFormatting>
  <conditionalFormatting sqref="B73:E73">
    <cfRule type="expression" dxfId="183" priority="349" stopIfTrue="1">
      <formula>$E$73="n.a."</formula>
    </cfRule>
  </conditionalFormatting>
  <conditionalFormatting sqref="B74:E74">
    <cfRule type="expression" dxfId="182" priority="352" stopIfTrue="1">
      <formula>$E$74="n.a."</formula>
    </cfRule>
  </conditionalFormatting>
  <conditionalFormatting sqref="B75:E75">
    <cfRule type="expression" dxfId="181" priority="355" stopIfTrue="1">
      <formula>$E$75="n.a."</formula>
    </cfRule>
  </conditionalFormatting>
  <conditionalFormatting sqref="B76:E76">
    <cfRule type="expression" dxfId="180" priority="358" stopIfTrue="1">
      <formula>$E$76="n.a."</formula>
    </cfRule>
  </conditionalFormatting>
  <conditionalFormatting sqref="B77:E77">
    <cfRule type="expression" dxfId="179" priority="361" stopIfTrue="1">
      <formula>$E$77="n.a."</formula>
    </cfRule>
  </conditionalFormatting>
  <conditionalFormatting sqref="B78:E78">
    <cfRule type="expression" dxfId="178" priority="364" stopIfTrue="1">
      <formula>$E$78="n.a."</formula>
    </cfRule>
  </conditionalFormatting>
  <conditionalFormatting sqref="B79:E79">
    <cfRule type="expression" dxfId="177" priority="367" stopIfTrue="1">
      <formula>$E$79="n.a."</formula>
    </cfRule>
  </conditionalFormatting>
  <conditionalFormatting sqref="B80:E80">
    <cfRule type="expression" dxfId="176" priority="370" stopIfTrue="1">
      <formula>$E$80="n.a."</formula>
    </cfRule>
  </conditionalFormatting>
  <conditionalFormatting sqref="B81:E81">
    <cfRule type="expression" dxfId="175" priority="373" stopIfTrue="1">
      <formula>$E$81="n.a."</formula>
    </cfRule>
  </conditionalFormatting>
  <conditionalFormatting sqref="B82:E82">
    <cfRule type="expression" dxfId="174" priority="376" stopIfTrue="1">
      <formula>$E$82="n.a."</formula>
    </cfRule>
  </conditionalFormatting>
  <conditionalFormatting sqref="B83:E83">
    <cfRule type="expression" dxfId="173" priority="379" stopIfTrue="1">
      <formula>$E$83="n.a."</formula>
    </cfRule>
  </conditionalFormatting>
  <conditionalFormatting sqref="B84:E84">
    <cfRule type="expression" dxfId="172" priority="382" stopIfTrue="1">
      <formula>$E$84="n.a."</formula>
    </cfRule>
  </conditionalFormatting>
  <conditionalFormatting sqref="B85:E85">
    <cfRule type="expression" dxfId="171" priority="385" stopIfTrue="1">
      <formula>$E$85="n.a."</formula>
    </cfRule>
  </conditionalFormatting>
  <conditionalFormatting sqref="B86:E86">
    <cfRule type="expression" dxfId="170" priority="388" stopIfTrue="1">
      <formula>$E$86="n.a."</formula>
    </cfRule>
  </conditionalFormatting>
  <conditionalFormatting sqref="B87:E87">
    <cfRule type="expression" dxfId="169" priority="391" stopIfTrue="1">
      <formula>$E$87="n.a."</formula>
    </cfRule>
  </conditionalFormatting>
  <conditionalFormatting sqref="B88:E88">
    <cfRule type="expression" dxfId="168" priority="394" stopIfTrue="1">
      <formula>$E$88="n.a."</formula>
    </cfRule>
  </conditionalFormatting>
  <conditionalFormatting sqref="B89:E89">
    <cfRule type="expression" dxfId="167" priority="397" stopIfTrue="1">
      <formula>$E$89="n.a."</formula>
    </cfRule>
  </conditionalFormatting>
  <conditionalFormatting sqref="B90:E90">
    <cfRule type="expression" dxfId="166" priority="400" stopIfTrue="1">
      <formula>$E$90="n.a."</formula>
    </cfRule>
  </conditionalFormatting>
  <conditionalFormatting sqref="B91:E91">
    <cfRule type="expression" dxfId="165" priority="403" stopIfTrue="1">
      <formula>$E$91="n.a."</formula>
    </cfRule>
  </conditionalFormatting>
  <conditionalFormatting sqref="B92:E92">
    <cfRule type="expression" dxfId="164" priority="406" stopIfTrue="1">
      <formula>$E$92="n.a."</formula>
    </cfRule>
  </conditionalFormatting>
  <conditionalFormatting sqref="B93:E93">
    <cfRule type="expression" dxfId="163" priority="409" stopIfTrue="1">
      <formula>$E$93="n.a."</formula>
    </cfRule>
  </conditionalFormatting>
  <conditionalFormatting sqref="B94:E94">
    <cfRule type="expression" dxfId="162" priority="412" stopIfTrue="1">
      <formula>$E$94="n.a."</formula>
    </cfRule>
  </conditionalFormatting>
  <conditionalFormatting sqref="B95:E95">
    <cfRule type="expression" dxfId="161" priority="415" stopIfTrue="1">
      <formula>$E$95="n.a."</formula>
    </cfRule>
  </conditionalFormatting>
  <conditionalFormatting sqref="B96:E96">
    <cfRule type="expression" dxfId="160" priority="418" stopIfTrue="1">
      <formula>$E$96="n.a."</formula>
    </cfRule>
  </conditionalFormatting>
  <conditionalFormatting sqref="B97:E97">
    <cfRule type="expression" dxfId="159" priority="421" stopIfTrue="1">
      <formula>$E$97="n.a."</formula>
    </cfRule>
  </conditionalFormatting>
  <conditionalFormatting sqref="B98:E98">
    <cfRule type="expression" dxfId="158" priority="424" stopIfTrue="1">
      <formula>$E$98="n.a."</formula>
    </cfRule>
  </conditionalFormatting>
  <conditionalFormatting sqref="B99:E99">
    <cfRule type="expression" dxfId="157" priority="427" stopIfTrue="1">
      <formula>$E$99="n.a."</formula>
    </cfRule>
  </conditionalFormatting>
  <conditionalFormatting sqref="B100:E100">
    <cfRule type="expression" dxfId="156" priority="430" stopIfTrue="1">
      <formula>$E$100="n.a."</formula>
    </cfRule>
  </conditionalFormatting>
  <conditionalFormatting sqref="B101:E101">
    <cfRule type="expression" dxfId="155" priority="433" stopIfTrue="1">
      <formula>$E$101="n.a."</formula>
    </cfRule>
  </conditionalFormatting>
  <conditionalFormatting sqref="E28">
    <cfRule type="expression" dxfId="154" priority="215">
      <formula>$E$28="OFFEN – Rückfrage"</formula>
    </cfRule>
    <cfRule type="expression" dxfId="153" priority="216">
      <formula>$E$28="OK"</formula>
    </cfRule>
  </conditionalFormatting>
  <conditionalFormatting sqref="E29">
    <cfRule type="expression" dxfId="152" priority="218">
      <formula>$E$29="OFFEN – Rückfrage"</formula>
    </cfRule>
    <cfRule type="expression" dxfId="151" priority="219">
      <formula>$E$29="OK"</formula>
    </cfRule>
  </conditionalFormatting>
  <conditionalFormatting sqref="E30">
    <cfRule type="expression" dxfId="150" priority="221">
      <formula>$E$30="OFFEN – Rückfrage"</formula>
    </cfRule>
    <cfRule type="expression" dxfId="149" priority="222">
      <formula>$E$30="OK"</formula>
    </cfRule>
  </conditionalFormatting>
  <conditionalFormatting sqref="E31">
    <cfRule type="expression" dxfId="148" priority="224">
      <formula>$E$31="OFFEN – Rückfrage"</formula>
    </cfRule>
    <cfRule type="expression" dxfId="147" priority="225">
      <formula>$E$31="OK"</formula>
    </cfRule>
  </conditionalFormatting>
  <conditionalFormatting sqref="E32">
    <cfRule type="expression" dxfId="146" priority="227">
      <formula>$E$32="OFFEN – Rückfrage"</formula>
    </cfRule>
    <cfRule type="expression" dxfId="145" priority="228">
      <formula>$E$32="OK"</formula>
    </cfRule>
  </conditionalFormatting>
  <conditionalFormatting sqref="E33">
    <cfRule type="expression" dxfId="144" priority="230">
      <formula>$E$33="OFFEN – Rückfrage"</formula>
    </cfRule>
    <cfRule type="expression" dxfId="143" priority="231">
      <formula>$E$33="OK"</formula>
    </cfRule>
  </conditionalFormatting>
  <conditionalFormatting sqref="E34">
    <cfRule type="expression" dxfId="142" priority="233">
      <formula>$E$34="OFFEN – Rückfrage"</formula>
    </cfRule>
    <cfRule type="expression" dxfId="141" priority="234">
      <formula>$E$34="OK"</formula>
    </cfRule>
  </conditionalFormatting>
  <conditionalFormatting sqref="E35">
    <cfRule type="expression" dxfId="140" priority="236">
      <formula>$E$35="OFFEN – Rückfrage"</formula>
    </cfRule>
    <cfRule type="expression" dxfId="139" priority="237">
      <formula>$E$35="OK"</formula>
    </cfRule>
  </conditionalFormatting>
  <conditionalFormatting sqref="E36">
    <cfRule type="expression" dxfId="138" priority="239">
      <formula>$E$36="OFFEN – Rückfrage"</formula>
    </cfRule>
    <cfRule type="expression" dxfId="137" priority="240">
      <formula>$E$36="OK"</formula>
    </cfRule>
  </conditionalFormatting>
  <conditionalFormatting sqref="E37">
    <cfRule type="expression" dxfId="136" priority="242">
      <formula>$E$37="OFFEN – Rückfrage"</formula>
    </cfRule>
    <cfRule type="expression" dxfId="135" priority="243">
      <formula>$E$37="OK"</formula>
    </cfRule>
  </conditionalFormatting>
  <conditionalFormatting sqref="E38">
    <cfRule type="expression" dxfId="134" priority="245">
      <formula>$E$38="OFFEN – Rückfrage"</formula>
    </cfRule>
    <cfRule type="expression" dxfId="133" priority="246">
      <formula>$E$38="OK"</formula>
    </cfRule>
  </conditionalFormatting>
  <conditionalFormatting sqref="E39">
    <cfRule type="expression" dxfId="132" priority="248">
      <formula>$E$39="OFFEN – Rückfrage"</formula>
    </cfRule>
    <cfRule type="expression" dxfId="131" priority="249">
      <formula>$E$39="OK"</formula>
    </cfRule>
  </conditionalFormatting>
  <conditionalFormatting sqref="E40">
    <cfRule type="expression" dxfId="130" priority="251">
      <formula>$E$40="OFFEN – Rückfrage"</formula>
    </cfRule>
    <cfRule type="expression" dxfId="129" priority="252">
      <formula>$E$40="OK"</formula>
    </cfRule>
  </conditionalFormatting>
  <conditionalFormatting sqref="E41">
    <cfRule type="expression" dxfId="128" priority="254">
      <formula>$E$41="OFFEN – Rückfrage"</formula>
    </cfRule>
    <cfRule type="expression" dxfId="127" priority="255">
      <formula>$E$41="OK"</formula>
    </cfRule>
  </conditionalFormatting>
  <conditionalFormatting sqref="E42">
    <cfRule type="expression" dxfId="126" priority="257">
      <formula>$E$42="OFFEN – Rückfrage"</formula>
    </cfRule>
    <cfRule type="expression" dxfId="125" priority="258">
      <formula>$E$42="OK"</formula>
    </cfRule>
  </conditionalFormatting>
  <conditionalFormatting sqref="E43">
    <cfRule type="expression" dxfId="124" priority="260">
      <formula>$E$43="OFFEN – Rückfrage"</formula>
    </cfRule>
    <cfRule type="expression" dxfId="123" priority="261">
      <formula>$E$43="OK"</formula>
    </cfRule>
  </conditionalFormatting>
  <conditionalFormatting sqref="E44">
    <cfRule type="expression" dxfId="122" priority="263">
      <formula>$E$44="OFFEN – Rückfrage"</formula>
    </cfRule>
    <cfRule type="expression" dxfId="121" priority="264">
      <formula>$E$44="OK"</formula>
    </cfRule>
  </conditionalFormatting>
  <conditionalFormatting sqref="E45">
    <cfRule type="expression" dxfId="120" priority="266">
      <formula>$E$45="OFFEN – Rückfrage"</formula>
    </cfRule>
    <cfRule type="expression" dxfId="119" priority="267">
      <formula>$E$45="OK"</formula>
    </cfRule>
  </conditionalFormatting>
  <conditionalFormatting sqref="E46">
    <cfRule type="expression" dxfId="118" priority="269">
      <formula>$E$46="OFFEN – Rückfrage"</formula>
    </cfRule>
    <cfRule type="expression" dxfId="117" priority="270">
      <formula>$E$46="OK"</formula>
    </cfRule>
  </conditionalFormatting>
  <conditionalFormatting sqref="E47">
    <cfRule type="expression" dxfId="116" priority="272">
      <formula>$E$47="OFFEN – Rückfrage"</formula>
    </cfRule>
    <cfRule type="expression" dxfId="115" priority="273">
      <formula>$E$47="OK"</formula>
    </cfRule>
  </conditionalFormatting>
  <conditionalFormatting sqref="E48">
    <cfRule type="expression" dxfId="114" priority="275">
      <formula>$E$48="OFFEN – Rückfrage"</formula>
    </cfRule>
    <cfRule type="expression" dxfId="113" priority="276">
      <formula>$E$48="OK"</formula>
    </cfRule>
  </conditionalFormatting>
  <conditionalFormatting sqref="E49">
    <cfRule type="expression" dxfId="112" priority="278">
      <formula>$E$49="OFFEN – Rückfrage"</formula>
    </cfRule>
    <cfRule type="expression" dxfId="111" priority="279">
      <formula>$E$49="OK"</formula>
    </cfRule>
  </conditionalFormatting>
  <conditionalFormatting sqref="E50">
    <cfRule type="expression" dxfId="110" priority="281">
      <formula>$E$50="OFFEN – Rückfrage"</formula>
    </cfRule>
    <cfRule type="expression" dxfId="109" priority="282">
      <formula>$E$50="OK"</formula>
    </cfRule>
  </conditionalFormatting>
  <conditionalFormatting sqref="E51">
    <cfRule type="expression" dxfId="108" priority="284">
      <formula>$E$51="OFFEN – Rückfrage"</formula>
    </cfRule>
    <cfRule type="expression" dxfId="107" priority="285">
      <formula>$E$51="OK"</formula>
    </cfRule>
  </conditionalFormatting>
  <conditionalFormatting sqref="E52">
    <cfRule type="expression" dxfId="106" priority="287">
      <formula>$E$52="OFFEN – Rückfrage"</formula>
    </cfRule>
    <cfRule type="expression" dxfId="105" priority="288">
      <formula>$E$52="OK"</formula>
    </cfRule>
  </conditionalFormatting>
  <conditionalFormatting sqref="E53">
    <cfRule type="expression" dxfId="104" priority="290">
      <formula>$E$53="OFFEN – Rückfrage"</formula>
    </cfRule>
    <cfRule type="expression" dxfId="103" priority="291">
      <formula>$E$53="OK"</formula>
    </cfRule>
  </conditionalFormatting>
  <conditionalFormatting sqref="E54">
    <cfRule type="expression" dxfId="102" priority="293">
      <formula>$E$54="OFFEN – Rückfrage"</formula>
    </cfRule>
    <cfRule type="expression" dxfId="101" priority="294">
      <formula>$E$54="OK"</formula>
    </cfRule>
  </conditionalFormatting>
  <conditionalFormatting sqref="E55">
    <cfRule type="expression" dxfId="100" priority="296">
      <formula>$E$55="OFFEN – Rückfrage"</formula>
    </cfRule>
    <cfRule type="expression" dxfId="99" priority="297">
      <formula>$E$55="OK"</formula>
    </cfRule>
  </conditionalFormatting>
  <conditionalFormatting sqref="E56">
    <cfRule type="expression" dxfId="98" priority="299">
      <formula>$E$56="OFFEN – Rückfrage"</formula>
    </cfRule>
    <cfRule type="expression" dxfId="97" priority="300">
      <formula>$E$56="OK"</formula>
    </cfRule>
  </conditionalFormatting>
  <conditionalFormatting sqref="E57">
    <cfRule type="expression" dxfId="96" priority="302">
      <formula>$E$57="OFFEN – Rückfrage"</formula>
    </cfRule>
    <cfRule type="expression" dxfId="95" priority="303">
      <formula>$E$57="OK"</formula>
    </cfRule>
  </conditionalFormatting>
  <conditionalFormatting sqref="E58">
    <cfRule type="expression" dxfId="94" priority="305">
      <formula>$E$58="OFFEN – Rückfrage"</formula>
    </cfRule>
    <cfRule type="expression" dxfId="93" priority="306">
      <formula>$E$58="OK"</formula>
    </cfRule>
  </conditionalFormatting>
  <conditionalFormatting sqref="E59">
    <cfRule type="expression" dxfId="92" priority="308">
      <formula>$E$59="OFFEN – Rückfrage"</formula>
    </cfRule>
    <cfRule type="expression" dxfId="91" priority="309">
      <formula>$E$59="OK"</formula>
    </cfRule>
  </conditionalFormatting>
  <conditionalFormatting sqref="E60">
    <cfRule type="expression" dxfId="90" priority="311">
      <formula>$E$60="OFFEN – Rückfrage"</formula>
    </cfRule>
    <cfRule type="expression" dxfId="89" priority="312">
      <formula>$E$60="OK"</formula>
    </cfRule>
  </conditionalFormatting>
  <conditionalFormatting sqref="E61">
    <cfRule type="expression" dxfId="88" priority="314">
      <formula>$E$61="OFFEN – Rückfrage"</formula>
    </cfRule>
    <cfRule type="expression" dxfId="87" priority="315">
      <formula>$E$61="OK"</formula>
    </cfRule>
  </conditionalFormatting>
  <conditionalFormatting sqref="E62">
    <cfRule type="expression" dxfId="86" priority="317">
      <formula>$E$62="OFFEN – Rückfrage"</formula>
    </cfRule>
    <cfRule type="expression" dxfId="85" priority="318">
      <formula>$E$62="OK"</formula>
    </cfRule>
  </conditionalFormatting>
  <conditionalFormatting sqref="E63">
    <cfRule type="expression" dxfId="84" priority="320">
      <formula>$E$63="OFFEN – Rückfrage"</formula>
    </cfRule>
    <cfRule type="expression" dxfId="83" priority="321">
      <formula>$E$63="OK"</formula>
    </cfRule>
  </conditionalFormatting>
  <conditionalFormatting sqref="E64">
    <cfRule type="expression" dxfId="82" priority="323">
      <formula>$E$64="OFFEN – Rückfrage"</formula>
    </cfRule>
    <cfRule type="expression" dxfId="81" priority="324">
      <formula>$E$64="OK"</formula>
    </cfRule>
  </conditionalFormatting>
  <conditionalFormatting sqref="E65">
    <cfRule type="expression" dxfId="80" priority="326">
      <formula>$E$65="OFFEN – Rückfrage"</formula>
    </cfRule>
    <cfRule type="expression" dxfId="79" priority="327">
      <formula>$E$65="OK"</formula>
    </cfRule>
  </conditionalFormatting>
  <conditionalFormatting sqref="E66">
    <cfRule type="expression" dxfId="78" priority="329">
      <formula>$E$66="OFFEN – Rückfrage"</formula>
    </cfRule>
    <cfRule type="expression" dxfId="77" priority="330">
      <formula>$E$66="OK"</formula>
    </cfRule>
  </conditionalFormatting>
  <conditionalFormatting sqref="E67">
    <cfRule type="expression" dxfId="76" priority="332">
      <formula>$E$67="OFFEN – Rückfrage"</formula>
    </cfRule>
    <cfRule type="expression" dxfId="75" priority="333">
      <formula>$E$67="OK"</formula>
    </cfRule>
  </conditionalFormatting>
  <conditionalFormatting sqref="E68">
    <cfRule type="expression" dxfId="74" priority="335">
      <formula>$E$68="OFFEN – Rückfrage"</formula>
    </cfRule>
    <cfRule type="expression" dxfId="73" priority="336">
      <formula>$E$68="OK"</formula>
    </cfRule>
  </conditionalFormatting>
  <conditionalFormatting sqref="E69">
    <cfRule type="expression" dxfId="72" priority="338">
      <formula>$E$69="OFFEN – Rückfrage"</formula>
    </cfRule>
    <cfRule type="expression" dxfId="71" priority="339">
      <formula>$E$69="OK"</formula>
    </cfRule>
  </conditionalFormatting>
  <conditionalFormatting sqref="E70">
    <cfRule type="expression" dxfId="70" priority="341">
      <formula>$E$70="OFFEN – Rückfrage"</formula>
    </cfRule>
    <cfRule type="expression" dxfId="69" priority="342">
      <formula>$E$70="OK"</formula>
    </cfRule>
  </conditionalFormatting>
  <conditionalFormatting sqref="E71">
    <cfRule type="expression" dxfId="68" priority="344">
      <formula>$E$71="OFFEN – Rückfrage"</formula>
    </cfRule>
    <cfRule type="expression" dxfId="67" priority="345">
      <formula>$E$71="OK"</formula>
    </cfRule>
  </conditionalFormatting>
  <conditionalFormatting sqref="E72">
    <cfRule type="expression" dxfId="66" priority="347">
      <formula>$E$72="OFFEN – Rückfrage"</formula>
    </cfRule>
    <cfRule type="expression" dxfId="65" priority="348">
      <formula>$E$72="OK"</formula>
    </cfRule>
  </conditionalFormatting>
  <conditionalFormatting sqref="E73">
    <cfRule type="expression" dxfId="64" priority="350">
      <formula>$E$73="OFFEN – Rückfrage"</formula>
    </cfRule>
    <cfRule type="expression" dxfId="63" priority="351">
      <formula>$E$73="OK"</formula>
    </cfRule>
  </conditionalFormatting>
  <conditionalFormatting sqref="E74">
    <cfRule type="expression" dxfId="62" priority="353">
      <formula>$E$74="OFFEN – Rückfrage"</formula>
    </cfRule>
    <cfRule type="expression" dxfId="61" priority="354">
      <formula>$E$74="OK"</formula>
    </cfRule>
  </conditionalFormatting>
  <conditionalFormatting sqref="E75">
    <cfRule type="expression" dxfId="60" priority="356">
      <formula>$E$75="OFFEN – Rückfrage"</formula>
    </cfRule>
    <cfRule type="expression" dxfId="59" priority="357">
      <formula>$E$75="OK"</formula>
    </cfRule>
  </conditionalFormatting>
  <conditionalFormatting sqref="E76">
    <cfRule type="expression" dxfId="58" priority="359">
      <formula>$E$76="OFFEN – Rückfrage"</formula>
    </cfRule>
    <cfRule type="expression" dxfId="57" priority="360">
      <formula>$E$76="OK"</formula>
    </cfRule>
  </conditionalFormatting>
  <conditionalFormatting sqref="E77">
    <cfRule type="expression" dxfId="56" priority="362">
      <formula>$E$77="OFFEN – Rückfrage"</formula>
    </cfRule>
    <cfRule type="expression" dxfId="55" priority="363">
      <formula>$E$77="OK"</formula>
    </cfRule>
  </conditionalFormatting>
  <conditionalFormatting sqref="E78">
    <cfRule type="expression" dxfId="54" priority="365">
      <formula>$E$78="OFFEN – Rückfrage"</formula>
    </cfRule>
    <cfRule type="expression" dxfId="53" priority="366">
      <formula>$E$78="OK"</formula>
    </cfRule>
  </conditionalFormatting>
  <conditionalFormatting sqref="E79">
    <cfRule type="expression" dxfId="52" priority="368">
      <formula>$E$79="OFFEN – Rückfrage"</formula>
    </cfRule>
    <cfRule type="expression" dxfId="51" priority="369">
      <formula>$E$79="OK"</formula>
    </cfRule>
  </conditionalFormatting>
  <conditionalFormatting sqref="E80">
    <cfRule type="expression" dxfId="50" priority="371">
      <formula>$E$80="OFFEN – Rückfrage"</formula>
    </cfRule>
    <cfRule type="expression" dxfId="49" priority="372">
      <formula>$E$80="OK"</formula>
    </cfRule>
  </conditionalFormatting>
  <conditionalFormatting sqref="E81">
    <cfRule type="expression" dxfId="48" priority="374">
      <formula>$E$81="OFFEN – Rückfrage"</formula>
    </cfRule>
    <cfRule type="expression" dxfId="47" priority="375">
      <formula>$E$81="OK"</formula>
    </cfRule>
  </conditionalFormatting>
  <conditionalFormatting sqref="E82">
    <cfRule type="expression" dxfId="46" priority="377">
      <formula>$E$82="OFFEN – Rückfrage"</formula>
    </cfRule>
    <cfRule type="expression" dxfId="45" priority="378">
      <formula>$E$82="OK"</formula>
    </cfRule>
  </conditionalFormatting>
  <conditionalFormatting sqref="E83">
    <cfRule type="expression" dxfId="44" priority="380">
      <formula>$E$83="OFFEN – Rückfrage"</formula>
    </cfRule>
    <cfRule type="expression" dxfId="43" priority="381">
      <formula>$E$83="OK"</formula>
    </cfRule>
  </conditionalFormatting>
  <conditionalFormatting sqref="E84">
    <cfRule type="expression" dxfId="42" priority="383">
      <formula>$E$84="OFFEN – Rückfrage"</formula>
    </cfRule>
    <cfRule type="expression" dxfId="41" priority="384">
      <formula>$E$84="OK"</formula>
    </cfRule>
  </conditionalFormatting>
  <conditionalFormatting sqref="E85">
    <cfRule type="expression" dxfId="40" priority="386">
      <formula>$E$85="OFFEN – Rückfrage"</formula>
    </cfRule>
    <cfRule type="expression" dxfId="39" priority="387">
      <formula>$E$85="OK"</formula>
    </cfRule>
  </conditionalFormatting>
  <conditionalFormatting sqref="E86">
    <cfRule type="expression" dxfId="38" priority="389">
      <formula>$E$86="OFFEN – Rückfrage"</formula>
    </cfRule>
    <cfRule type="expression" dxfId="37" priority="390">
      <formula>$E$86="OK"</formula>
    </cfRule>
  </conditionalFormatting>
  <conditionalFormatting sqref="E87">
    <cfRule type="expression" dxfId="36" priority="392">
      <formula>$E$87="OFFEN – Rückfrage"</formula>
    </cfRule>
    <cfRule type="expression" dxfId="35" priority="393">
      <formula>$E$87="OK"</formula>
    </cfRule>
  </conditionalFormatting>
  <conditionalFormatting sqref="E88">
    <cfRule type="expression" dxfId="34" priority="395">
      <formula>$E$88="OFFEN – Rückfrage"</formula>
    </cfRule>
    <cfRule type="expression" dxfId="33" priority="396">
      <formula>$E$88="OK"</formula>
    </cfRule>
  </conditionalFormatting>
  <conditionalFormatting sqref="E89">
    <cfRule type="expression" dxfId="32" priority="398">
      <formula>$E$89="OFFEN – Rückfrage"</formula>
    </cfRule>
    <cfRule type="expression" dxfId="31" priority="399">
      <formula>$E$89="OK"</formula>
    </cfRule>
  </conditionalFormatting>
  <conditionalFormatting sqref="E90">
    <cfRule type="expression" dxfId="30" priority="401">
      <formula>$E$90="OFFEN – Rückfrage"</formula>
    </cfRule>
    <cfRule type="expression" dxfId="29" priority="402">
      <formula>$E$90="OK"</formula>
    </cfRule>
  </conditionalFormatting>
  <conditionalFormatting sqref="E91">
    <cfRule type="expression" dxfId="28" priority="404">
      <formula>$E$91="OFFEN – Rückfrage"</formula>
    </cfRule>
    <cfRule type="expression" dxfId="27" priority="405">
      <formula>$E$91="OK"</formula>
    </cfRule>
  </conditionalFormatting>
  <conditionalFormatting sqref="E92">
    <cfRule type="expression" dxfId="26" priority="407">
      <formula>$E$92="OFFEN – Rückfrage"</formula>
    </cfRule>
    <cfRule type="expression" dxfId="25" priority="408">
      <formula>$E$92="OK"</formula>
    </cfRule>
  </conditionalFormatting>
  <conditionalFormatting sqref="E93">
    <cfRule type="expression" dxfId="24" priority="410">
      <formula>$E$93="OFFEN – Rückfrage"</formula>
    </cfRule>
    <cfRule type="expression" dxfId="23" priority="411">
      <formula>$E$93="OK"</formula>
    </cfRule>
  </conditionalFormatting>
  <conditionalFormatting sqref="E94">
    <cfRule type="expression" dxfId="22" priority="413">
      <formula>$E$94="OFFEN – Rückfrage"</formula>
    </cfRule>
    <cfRule type="expression" dxfId="21" priority="414">
      <formula>$E$94="OK"</formula>
    </cfRule>
  </conditionalFormatting>
  <conditionalFormatting sqref="E95">
    <cfRule type="expression" dxfId="20" priority="416">
      <formula>$E$95="OFFEN – Rückfrage"</formula>
    </cfRule>
    <cfRule type="expression" dxfId="19" priority="417">
      <formula>$E$95="OK"</formula>
    </cfRule>
  </conditionalFormatting>
  <conditionalFormatting sqref="E96">
    <cfRule type="expression" dxfId="18" priority="419">
      <formula>$E$96="OFFEN – Rückfrage"</formula>
    </cfRule>
    <cfRule type="expression" dxfId="17" priority="420">
      <formula>$E$96="OK"</formula>
    </cfRule>
  </conditionalFormatting>
  <conditionalFormatting sqref="E97">
    <cfRule type="expression" dxfId="16" priority="422">
      <formula>$E$97="OFFEN – Rückfrage"</formula>
    </cfRule>
    <cfRule type="expression" dxfId="15" priority="423">
      <formula>$E$97="OK"</formula>
    </cfRule>
  </conditionalFormatting>
  <conditionalFormatting sqref="E98">
    <cfRule type="expression" dxfId="14" priority="425">
      <formula>$E$98="OFFEN – Rückfrage"</formula>
    </cfRule>
    <cfRule type="expression" dxfId="13" priority="426">
      <formula>$E$98="OK"</formula>
    </cfRule>
  </conditionalFormatting>
  <conditionalFormatting sqref="E99">
    <cfRule type="expression" dxfId="12" priority="428">
      <formula>$E$99="OFFEN – Rückfrage"</formula>
    </cfRule>
    <cfRule type="expression" dxfId="11" priority="429">
      <formula>$E$99="OK"</formula>
    </cfRule>
  </conditionalFormatting>
  <conditionalFormatting sqref="E100">
    <cfRule type="expression" dxfId="10" priority="431">
      <formula>$E$100="OFFEN – Rückfrage"</formula>
    </cfRule>
    <cfRule type="expression" dxfId="9" priority="432">
      <formula>$E$100="OK"</formula>
    </cfRule>
  </conditionalFormatting>
  <conditionalFormatting sqref="E101">
    <cfRule type="expression" dxfId="8" priority="434">
      <formula>$E$101="OFFEN – Rückfrage"</formula>
    </cfRule>
    <cfRule type="expression" dxfId="7" priority="435">
      <formula>$E$101="OK"</formula>
    </cfRule>
  </conditionalFormatting>
  <pageMargins left="0.75" right="0.75" top="1" bottom="1" header="0.5" footer="0.5"/>
</worksheet>
</file>

<file path=customXML/item.xml><?xml version="1.0" encoding="utf-8"?>
<properties xmlns="http://www.imanage.com/work/xmlschema">
  <documentid>DMS!20992942.1</documentid>
  <senderid>JMUELLER</senderid>
  <senderemail>JMUELLER@GOERG.DE</senderemail>
  <lastmodified>2026-08-25T16:34:52.0000000+02:00</lastmodified>
  <database>DMS</database>
</properties>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159</vt:i4>
      </vt:variant>
    </vt:vector>
  </HeadingPairs>
  <TitlesOfParts>
    <vt:vector size="173" baseType="lpstr">
      <vt:lpstr>Start</vt:lpstr>
      <vt:lpstr>1_Allgemeine Angaben</vt:lpstr>
      <vt:lpstr>2_Negativliste</vt:lpstr>
      <vt:lpstr>3_ModulA_Bedarf</vt:lpstr>
      <vt:lpstr>4_ModulB_Klima</vt:lpstr>
      <vt:lpstr>5_ModulC_LCC_CO2</vt:lpstr>
      <vt:lpstr>6_ModulD_Abwägung</vt:lpstr>
      <vt:lpstr>7_ModulE_Freigaben</vt:lpstr>
      <vt:lpstr>8_Zusammenfassung_FB60</vt:lpstr>
      <vt:lpstr>Konfig_Stufen</vt:lpstr>
      <vt:lpstr>Konfig_LCC</vt:lpstr>
      <vt:lpstr>Konfig_Auswahllisten</vt:lpstr>
      <vt:lpstr>Konfig_Fragen</vt:lpstr>
      <vt:lpstr>Konfig_Fachbereiche</vt:lpstr>
      <vt:lpstr>Anhebung_Ablehnung_Begruendung</vt:lpstr>
      <vt:lpstr>Anhebung_Bestaetigt</vt:lpstr>
      <vt:lpstr>Anhebungsvorschlag</vt:lpstr>
      <vt:lpstr>Ans_A1</vt:lpstr>
      <vt:lpstr>Ans_A10</vt:lpstr>
      <vt:lpstr>Ans_A11</vt:lpstr>
      <vt:lpstr>Ans_A12</vt:lpstr>
      <vt:lpstr>Ans_A13</vt:lpstr>
      <vt:lpstr>Ans_A14</vt:lpstr>
      <vt:lpstr>Ans_A15</vt:lpstr>
      <vt:lpstr>Ans_A16</vt:lpstr>
      <vt:lpstr>Ans_A17</vt:lpstr>
      <vt:lpstr>Ans_A2</vt:lpstr>
      <vt:lpstr>Ans_A3</vt:lpstr>
      <vt:lpstr>Ans_A4</vt:lpstr>
      <vt:lpstr>Ans_A5</vt:lpstr>
      <vt:lpstr>Ans_A6</vt:lpstr>
      <vt:lpstr>Ans_A7</vt:lpstr>
      <vt:lpstr>Ans_A9</vt:lpstr>
      <vt:lpstr>Ans_B10</vt:lpstr>
      <vt:lpstr>Ans_B11</vt:lpstr>
      <vt:lpstr>Ans_B12</vt:lpstr>
      <vt:lpstr>Ans_B13</vt:lpstr>
      <vt:lpstr>Ans_B14</vt:lpstr>
      <vt:lpstr>Ans_B15</vt:lpstr>
      <vt:lpstr>Ans_B16</vt:lpstr>
      <vt:lpstr>Ans_B17</vt:lpstr>
      <vt:lpstr>Ans_B18</vt:lpstr>
      <vt:lpstr>Ans_B19</vt:lpstr>
      <vt:lpstr>Ans_B20</vt:lpstr>
      <vt:lpstr>Ans_B21</vt:lpstr>
      <vt:lpstr>Ans_B22</vt:lpstr>
      <vt:lpstr>Ans_B23</vt:lpstr>
      <vt:lpstr>Ans_B24</vt:lpstr>
      <vt:lpstr>Ans_B25</vt:lpstr>
      <vt:lpstr>Ans_B26</vt:lpstr>
      <vt:lpstr>Ans_B27</vt:lpstr>
      <vt:lpstr>Ans_B28</vt:lpstr>
      <vt:lpstr>Ans_B29</vt:lpstr>
      <vt:lpstr>Ans_B30</vt:lpstr>
      <vt:lpstr>Ans_B31</vt:lpstr>
      <vt:lpstr>Ans_B32</vt:lpstr>
      <vt:lpstr>Ans_B34</vt:lpstr>
      <vt:lpstr>Ans_B35</vt:lpstr>
      <vt:lpstr>Ans_B36</vt:lpstr>
      <vt:lpstr>Ans_B4</vt:lpstr>
      <vt:lpstr>Ans_B5</vt:lpstr>
      <vt:lpstr>Ans_B6</vt:lpstr>
      <vt:lpstr>Ans_B7</vt:lpstr>
      <vt:lpstr>Ans_B8</vt:lpstr>
      <vt:lpstr>Ans_B9</vt:lpstr>
      <vt:lpstr>Ans_C_LCC_Tool</vt:lpstr>
      <vt:lpstr>Ans_C1</vt:lpstr>
      <vt:lpstr>Ans_C10</vt:lpstr>
      <vt:lpstr>Ans_C11</vt:lpstr>
      <vt:lpstr>Ans_C12</vt:lpstr>
      <vt:lpstr>Ans_C13</vt:lpstr>
      <vt:lpstr>Ans_C14</vt:lpstr>
      <vt:lpstr>Ans_C15</vt:lpstr>
      <vt:lpstr>Ans_C16</vt:lpstr>
      <vt:lpstr>Ans_C17</vt:lpstr>
      <vt:lpstr>Ans_C2</vt:lpstr>
      <vt:lpstr>Ans_C3</vt:lpstr>
      <vt:lpstr>Ans_C4</vt:lpstr>
      <vt:lpstr>Ans_C5</vt:lpstr>
      <vt:lpstr>Ans_C6</vt:lpstr>
      <vt:lpstr>Ans_C7</vt:lpstr>
      <vt:lpstr>Ans_C8</vt:lpstr>
      <vt:lpstr>Ans_C9</vt:lpstr>
      <vt:lpstr>Ans_D1</vt:lpstr>
      <vt:lpstr>Ans_D2</vt:lpstr>
      <vt:lpstr>Ans_D3</vt:lpstr>
      <vt:lpstr>Ans_D4</vt:lpstr>
      <vt:lpstr>Ans_D5</vt:lpstr>
      <vt:lpstr>Ans_D6</vt:lpstr>
      <vt:lpstr>Ans_D7</vt:lpstr>
      <vt:lpstr>Ans_E1</vt:lpstr>
      <vt:lpstr>Ans_E2</vt:lpstr>
      <vt:lpstr>Ans_E3</vt:lpstr>
      <vt:lpstr>Ans_E4</vt:lpstr>
      <vt:lpstr>Basisstufe</vt:lpstr>
      <vt:lpstr>BKI_Ergebnis_A</vt:lpstr>
      <vt:lpstr>BKI_Ergebnis_B</vt:lpstr>
      <vt:lpstr>BKI_Ergebnis_C</vt:lpstr>
      <vt:lpstr>BKI_NRF</vt:lpstr>
      <vt:lpstr>CO2_Kosten_A</vt:lpstr>
      <vt:lpstr>CO2_Kosten_B</vt:lpstr>
      <vt:lpstr>CO2_Kosten_C</vt:lpstr>
      <vt:lpstr>CO2_Preis_2026</vt:lpstr>
      <vt:lpstr>Diskont_Default</vt:lpstr>
      <vt:lpstr>Effektive_Stufe</vt:lpstr>
      <vt:lpstr>EU_Schwelle_Bau</vt:lpstr>
      <vt:lpstr>EU_Schwelle_LD</vt:lpstr>
      <vt:lpstr>EU_Schwelle_LD_Obere_Behoerde</vt:lpstr>
      <vt:lpstr>EU_Schwelle_Soziale_DL</vt:lpstr>
      <vt:lpstr>Kopf_K01</vt:lpstr>
      <vt:lpstr>Kopf_K01a</vt:lpstr>
      <vt:lpstr>Kopf_K02</vt:lpstr>
      <vt:lpstr>Kopf_K03</vt:lpstr>
      <vt:lpstr>Kopf_K04</vt:lpstr>
      <vt:lpstr>Kopf_K05</vt:lpstr>
      <vt:lpstr>Kopf_K06</vt:lpstr>
      <vt:lpstr>Kopf_K11</vt:lpstr>
      <vt:lpstr>Kopf_K12</vt:lpstr>
      <vt:lpstr>Kopf_K13</vt:lpstr>
      <vt:lpstr>Kopf_K14</vt:lpstr>
      <vt:lpstr>Kopf_K15</vt:lpstr>
      <vt:lpstr>Kopf_K16</vt:lpstr>
      <vt:lpstr>Kopf_K17</vt:lpstr>
      <vt:lpstr>Kopf_K18</vt:lpstr>
      <vt:lpstr>Kopf_K19</vt:lpstr>
      <vt:lpstr>Kopf_K20</vt:lpstr>
      <vt:lpstr>LCC_Aktiv_A</vt:lpstr>
      <vt:lpstr>LCC_Aktiv_B</vt:lpstr>
      <vt:lpstr>LCC_Aktiv_C</vt:lpstr>
      <vt:lpstr>LCC_Bau_A</vt:lpstr>
      <vt:lpstr>LCC_Bau_B</vt:lpstr>
      <vt:lpstr>LCC_Bau_C</vt:lpstr>
      <vt:lpstr>LCC_EU_A</vt:lpstr>
      <vt:lpstr>LCC_EU_B</vt:lpstr>
      <vt:lpstr>LCC_EU_C</vt:lpstr>
      <vt:lpstr>LCC_gA</vt:lpstr>
      <vt:lpstr>LCC_gE</vt:lpstr>
      <vt:lpstr>LCC_i</vt:lpstr>
      <vt:lpstr>LCC_inkl_CO2_A</vt:lpstr>
      <vt:lpstr>LCC_inkl_CO2_B</vt:lpstr>
      <vt:lpstr>LCC_inkl_CO2_C</vt:lpstr>
      <vt:lpstr>LCC_N</vt:lpstr>
      <vt:lpstr>LCC_Preise_Tab</vt:lpstr>
      <vt:lpstr>LCC_Std_A</vt:lpstr>
      <vt:lpstr>LCC_Std_B</vt:lpstr>
      <vt:lpstr>LCC_Std_C</vt:lpstr>
      <vt:lpstr>Liste_Auftragsarten</vt:lpstr>
      <vt:lpstr>Liste_EinschKlima</vt:lpstr>
      <vt:lpstr>Liste_Energieklasse</vt:lpstr>
      <vt:lpstr>Liste_Fachbereiche</vt:lpstr>
      <vt:lpstr>Liste_Foerdermittel</vt:lpstr>
      <vt:lpstr>Liste_Genehmigungsstand</vt:lpstr>
      <vt:lpstr>Liste_JaNein</vt:lpstr>
      <vt:lpstr>Liste_Klimarelevanz</vt:lpstr>
      <vt:lpstr>Liste_LCC_Methode</vt:lpstr>
      <vt:lpstr>Liste_NegListe_Antwort</vt:lpstr>
      <vt:lpstr>Liste_Vertiefungsind</vt:lpstr>
      <vt:lpstr>NegListe_Ausloesung</vt:lpstr>
      <vt:lpstr>NegListe_Global</vt:lpstr>
      <vt:lpstr>Preissteigerung_Allg_Def</vt:lpstr>
      <vt:lpstr>Preissteigerung_Energie_Def</vt:lpstr>
      <vt:lpstr>RBF_Allg</vt:lpstr>
      <vt:lpstr>RBF_Energie</vt:lpstr>
      <vt:lpstr>RBF_konstant</vt:lpstr>
      <vt:lpstr>Schwelle_CO2</vt:lpstr>
      <vt:lpstr>Schwelle_Stufe_0_1</vt:lpstr>
      <vt:lpstr>Schwelle_Stufe_1_2</vt:lpstr>
      <vt:lpstr>Schwelle_TVgG</vt:lpstr>
      <vt:lpstr>Var_A_Name</vt:lpstr>
      <vt:lpstr>Var_B_Name</vt:lpstr>
      <vt:lpstr>Var_C_Name</vt:lpstr>
      <vt:lpstr>VI_Antworten</vt:lpstr>
      <vt:lpstr>VI_Einschlaegig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Müller, Jan Peter</cp:lastModifiedBy>
  <dcterms:created xsi:type="dcterms:W3CDTF">2026-08-19T12:35:24Z</dcterms:created>
  <dcterms:modified xsi:type="dcterms:W3CDTF">2026-08-25T14:34:52Z</dcterms:modified>
</cp:coreProperties>
</file>